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ISERTACIJA\EXEL\"/>
    </mc:Choice>
  </mc:AlternateContent>
  <bookViews>
    <workbookView xWindow="0" yWindow="0" windowWidth="20730" windowHeight="11760"/>
  </bookViews>
  <sheets>
    <sheet name="REZULTATU SINTEZE" sheetId="1" r:id="rId1"/>
    <sheet name="EKSPERTU NUOMONIU SUDERINAMUMAS" sheetId="2" r:id="rId2"/>
    <sheet name="SUBJEKTYVUS REIKSMINGUMAI" sheetId="3" r:id="rId3"/>
  </sheets>
  <externalReferences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3" l="1"/>
  <c r="F120" i="3"/>
  <c r="G119" i="3"/>
  <c r="F119" i="3"/>
  <c r="E119" i="3"/>
  <c r="C117" i="3"/>
  <c r="F111" i="3"/>
  <c r="G118" i="3" s="1"/>
  <c r="E111" i="3"/>
  <c r="G117" i="3" s="1"/>
  <c r="D111" i="3"/>
  <c r="D12" i="3" s="1"/>
  <c r="C21" i="3" s="1"/>
  <c r="F110" i="3"/>
  <c r="F118" i="3" s="1"/>
  <c r="E110" i="3"/>
  <c r="D110" i="3"/>
  <c r="F116" i="3" s="1"/>
  <c r="F108" i="3"/>
  <c r="E117" i="3" s="1"/>
  <c r="D108" i="3"/>
  <c r="F107" i="3"/>
  <c r="G88" i="3"/>
  <c r="F88" i="3"/>
  <c r="G87" i="3"/>
  <c r="F87" i="3"/>
  <c r="D86" i="3"/>
  <c r="F79" i="3"/>
  <c r="E79" i="3"/>
  <c r="D88" i="3" s="1"/>
  <c r="D79" i="3"/>
  <c r="G84" i="3" s="1"/>
  <c r="F78" i="3"/>
  <c r="E78" i="3"/>
  <c r="D87" i="3" s="1"/>
  <c r="D78" i="3"/>
  <c r="D11" i="3" s="1"/>
  <c r="C20" i="3" s="1"/>
  <c r="F76" i="3"/>
  <c r="D76" i="3"/>
  <c r="F75" i="3"/>
  <c r="G56" i="3"/>
  <c r="F56" i="3"/>
  <c r="G55" i="3"/>
  <c r="F55" i="3"/>
  <c r="D54" i="3"/>
  <c r="E52" i="3"/>
  <c r="F47" i="3"/>
  <c r="E56" i="3" s="1"/>
  <c r="E47" i="3"/>
  <c r="D56" i="3" s="1"/>
  <c r="D47" i="3"/>
  <c r="F46" i="3"/>
  <c r="F54" i="3" s="1"/>
  <c r="E46" i="3"/>
  <c r="D53" i="3" s="1"/>
  <c r="D46" i="3"/>
  <c r="C55" i="3" s="1"/>
  <c r="F44" i="3"/>
  <c r="D44" i="3"/>
  <c r="C52" i="3" s="1"/>
  <c r="F43" i="3"/>
  <c r="G12" i="3"/>
  <c r="H11" i="3"/>
  <c r="H10" i="3"/>
  <c r="G10" i="3"/>
  <c r="E10" i="3"/>
  <c r="D10" i="3"/>
  <c r="H9" i="3"/>
  <c r="G9" i="3"/>
  <c r="H8" i="3"/>
  <c r="G8" i="3"/>
  <c r="E8" i="3"/>
  <c r="D19" i="3" l="1"/>
  <c r="G85" i="3"/>
  <c r="F9" i="3"/>
  <c r="E18" i="3" s="1"/>
  <c r="G18" i="3"/>
  <c r="E12" i="3"/>
  <c r="D21" i="3" s="1"/>
  <c r="C53" i="3"/>
  <c r="G54" i="3"/>
  <c r="D9" i="3"/>
  <c r="F11" i="3"/>
  <c r="F19" i="3" s="1"/>
  <c r="F84" i="3"/>
  <c r="C87" i="3"/>
  <c r="C88" i="3"/>
  <c r="E118" i="3"/>
  <c r="G17" i="3"/>
  <c r="F20" i="3"/>
  <c r="E55" i="3"/>
  <c r="E86" i="3"/>
  <c r="F85" i="3"/>
  <c r="C116" i="3"/>
  <c r="D116" i="3"/>
  <c r="C119" i="3"/>
  <c r="D120" i="3"/>
  <c r="D52" i="3"/>
  <c r="D85" i="3"/>
  <c r="D118" i="3"/>
  <c r="G20" i="3"/>
  <c r="F21" i="3"/>
  <c r="C17" i="3"/>
  <c r="C84" i="3"/>
  <c r="C85" i="3"/>
  <c r="D119" i="3"/>
  <c r="F117" i="3"/>
  <c r="C118" i="3"/>
  <c r="E20" i="3"/>
  <c r="C56" i="3"/>
  <c r="G52" i="3"/>
  <c r="E53" i="3"/>
  <c r="D84" i="3"/>
  <c r="E85" i="3"/>
  <c r="E87" i="3"/>
  <c r="D117" i="3"/>
  <c r="E120" i="3"/>
  <c r="D18" i="3"/>
  <c r="F17" i="3"/>
  <c r="G21" i="3"/>
  <c r="F52" i="3"/>
  <c r="D62" i="3" s="1" a="1"/>
  <c r="G53" i="3"/>
  <c r="F86" i="3"/>
  <c r="C120" i="3"/>
  <c r="G116" i="3"/>
  <c r="E116" i="3"/>
  <c r="F8" i="3"/>
  <c r="C19" i="3" s="1"/>
  <c r="E11" i="3"/>
  <c r="E54" i="3"/>
  <c r="D55" i="3"/>
  <c r="F53" i="3"/>
  <c r="F12" i="3"/>
  <c r="E21" i="3" s="1"/>
  <c r="C54" i="3"/>
  <c r="C86" i="3"/>
  <c r="E84" i="3"/>
  <c r="E88" i="3"/>
  <c r="G86" i="3"/>
  <c r="D172" i="1"/>
  <c r="E172" i="1"/>
  <c r="F172" i="1"/>
  <c r="G172" i="1"/>
  <c r="H172" i="1"/>
  <c r="I172" i="1"/>
  <c r="J172" i="1"/>
  <c r="K172" i="1"/>
  <c r="L172" i="1"/>
  <c r="D170" i="1"/>
  <c r="E170" i="1"/>
  <c r="F170" i="1"/>
  <c r="G170" i="1"/>
  <c r="H170" i="1"/>
  <c r="I170" i="1"/>
  <c r="J170" i="1"/>
  <c r="K170" i="1"/>
  <c r="L170" i="1"/>
  <c r="D17" i="3" l="1"/>
  <c r="C18" i="3"/>
  <c r="G19" i="3"/>
  <c r="H67" i="3"/>
  <c r="D67" i="3"/>
  <c r="F66" i="3"/>
  <c r="H65" i="3"/>
  <c r="D65" i="3"/>
  <c r="F64" i="3"/>
  <c r="H63" i="3"/>
  <c r="D63" i="3"/>
  <c r="F62" i="3"/>
  <c r="E67" i="3"/>
  <c r="E66" i="3"/>
  <c r="F65" i="3"/>
  <c r="G64" i="3"/>
  <c r="G63" i="3"/>
  <c r="H62" i="3"/>
  <c r="I67" i="3"/>
  <c r="I66" i="3"/>
  <c r="J66" i="3" s="1"/>
  <c r="D66" i="3"/>
  <c r="E65" i="3"/>
  <c r="E64" i="3"/>
  <c r="F63" i="3"/>
  <c r="G62" i="3"/>
  <c r="G67" i="3"/>
  <c r="H66" i="3"/>
  <c r="I65" i="3"/>
  <c r="J65" i="3" s="1"/>
  <c r="I64" i="3"/>
  <c r="J64" i="3" s="1"/>
  <c r="K64" i="3" s="1"/>
  <c r="D64" i="3"/>
  <c r="E63" i="3"/>
  <c r="E62" i="3"/>
  <c r="F67" i="3"/>
  <c r="G66" i="3"/>
  <c r="G65" i="3"/>
  <c r="H64" i="3"/>
  <c r="I63" i="3"/>
  <c r="J63" i="3" s="1"/>
  <c r="K63" i="3" s="1"/>
  <c r="I62" i="3"/>
  <c r="J62" i="3" s="1"/>
  <c r="D62" i="3"/>
  <c r="F18" i="3"/>
  <c r="D20" i="3"/>
  <c r="E17" i="3"/>
  <c r="E19" i="3"/>
  <c r="D126" i="3" a="1"/>
  <c r="D94" i="3" a="1"/>
  <c r="D171" i="1"/>
  <c r="E171" i="1"/>
  <c r="F171" i="1"/>
  <c r="G171" i="1"/>
  <c r="H171" i="1"/>
  <c r="I171" i="1"/>
  <c r="J171" i="1"/>
  <c r="K171" i="1"/>
  <c r="L171" i="1"/>
  <c r="D27" i="3" l="1" a="1"/>
  <c r="F32" i="3" s="1"/>
  <c r="D31" i="3"/>
  <c r="F30" i="3"/>
  <c r="F28" i="3"/>
  <c r="H27" i="3"/>
  <c r="F31" i="3"/>
  <c r="G30" i="3"/>
  <c r="I27" i="3"/>
  <c r="J27" i="3" s="1"/>
  <c r="I32" i="3"/>
  <c r="E30" i="3"/>
  <c r="F29" i="3"/>
  <c r="H32" i="3"/>
  <c r="I31" i="3"/>
  <c r="J31" i="3" s="1"/>
  <c r="E29" i="3"/>
  <c r="E28" i="3"/>
  <c r="G32" i="3"/>
  <c r="I28" i="3"/>
  <c r="J28" i="3" s="1"/>
  <c r="H30" i="3"/>
  <c r="E27" i="3"/>
  <c r="F99" i="3"/>
  <c r="H98" i="3"/>
  <c r="D98" i="3"/>
  <c r="F97" i="3"/>
  <c r="H96" i="3"/>
  <c r="D96" i="3"/>
  <c r="F95" i="3"/>
  <c r="H94" i="3"/>
  <c r="D94" i="3"/>
  <c r="I99" i="3"/>
  <c r="D99" i="3"/>
  <c r="E98" i="3"/>
  <c r="E97" i="3"/>
  <c r="F96" i="3"/>
  <c r="G95" i="3"/>
  <c r="G94" i="3"/>
  <c r="H99" i="3"/>
  <c r="I98" i="3"/>
  <c r="J98" i="3" s="1"/>
  <c r="I97" i="3"/>
  <c r="J97" i="3" s="1"/>
  <c r="D97" i="3"/>
  <c r="E96" i="3"/>
  <c r="E95" i="3"/>
  <c r="F94" i="3"/>
  <c r="G99" i="3"/>
  <c r="G98" i="3"/>
  <c r="H97" i="3"/>
  <c r="I96" i="3"/>
  <c r="J96" i="3" s="1"/>
  <c r="I95" i="3"/>
  <c r="J95" i="3" s="1"/>
  <c r="D95" i="3"/>
  <c r="E94" i="3"/>
  <c r="E99" i="3"/>
  <c r="F98" i="3"/>
  <c r="G97" i="3"/>
  <c r="G96" i="3"/>
  <c r="H95" i="3"/>
  <c r="I94" i="3"/>
  <c r="J94" i="3" s="1"/>
  <c r="J67" i="3"/>
  <c r="K62" i="3"/>
  <c r="H131" i="3"/>
  <c r="D131" i="3"/>
  <c r="F130" i="3"/>
  <c r="H129" i="3"/>
  <c r="D129" i="3"/>
  <c r="F128" i="3"/>
  <c r="H127" i="3"/>
  <c r="D127" i="3"/>
  <c r="F126" i="3"/>
  <c r="G131" i="3"/>
  <c r="I130" i="3"/>
  <c r="J130" i="3" s="1"/>
  <c r="E130" i="3"/>
  <c r="G129" i="3"/>
  <c r="I128" i="3"/>
  <c r="J128" i="3" s="1"/>
  <c r="E128" i="3"/>
  <c r="G127" i="3"/>
  <c r="I126" i="3"/>
  <c r="J126" i="3" s="1"/>
  <c r="E126" i="3"/>
  <c r="H130" i="3"/>
  <c r="F129" i="3"/>
  <c r="D128" i="3"/>
  <c r="H126" i="3"/>
  <c r="I131" i="3"/>
  <c r="G130" i="3"/>
  <c r="E129" i="3"/>
  <c r="I127" i="3"/>
  <c r="J127" i="3" s="1"/>
  <c r="G126" i="3"/>
  <c r="F131" i="3"/>
  <c r="D130" i="3"/>
  <c r="H128" i="3"/>
  <c r="F127" i="3"/>
  <c r="D126" i="3"/>
  <c r="E131" i="3"/>
  <c r="I129" i="3"/>
  <c r="J129" i="3" s="1"/>
  <c r="G128" i="3"/>
  <c r="E127" i="3"/>
  <c r="K65" i="3"/>
  <c r="K66" i="3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G40" i="1"/>
  <c r="H40" i="1"/>
  <c r="I40" i="1"/>
  <c r="J40" i="1"/>
  <c r="K40" i="1"/>
  <c r="L40" i="1"/>
  <c r="M40" i="1"/>
  <c r="N40" i="1"/>
  <c r="O40" i="1"/>
  <c r="C41" i="1"/>
  <c r="G41" i="1"/>
  <c r="H41" i="1"/>
  <c r="I41" i="1"/>
  <c r="J41" i="1"/>
  <c r="K41" i="1"/>
  <c r="L41" i="1"/>
  <c r="M41" i="1"/>
  <c r="N41" i="1"/>
  <c r="O41" i="1"/>
  <c r="C42" i="1"/>
  <c r="G42" i="1"/>
  <c r="G71" i="1" s="1"/>
  <c r="H42" i="1"/>
  <c r="H71" i="1" s="1"/>
  <c r="I42" i="1"/>
  <c r="I71" i="1" s="1"/>
  <c r="J42" i="1"/>
  <c r="J71" i="1" s="1"/>
  <c r="K42" i="1"/>
  <c r="K71" i="1" s="1"/>
  <c r="L42" i="1"/>
  <c r="L71" i="1" s="1"/>
  <c r="M42" i="1"/>
  <c r="M71" i="1" s="1"/>
  <c r="N42" i="1"/>
  <c r="N71" i="1" s="1"/>
  <c r="O42" i="1"/>
  <c r="O71" i="1" s="1"/>
  <c r="C43" i="1"/>
  <c r="G43" i="1"/>
  <c r="G65" i="1" s="1"/>
  <c r="H43" i="1"/>
  <c r="H65" i="1" s="1"/>
  <c r="I43" i="1"/>
  <c r="I65" i="1" s="1"/>
  <c r="J43" i="1"/>
  <c r="J65" i="1" s="1"/>
  <c r="K43" i="1"/>
  <c r="K65" i="1" s="1"/>
  <c r="L43" i="1"/>
  <c r="L65" i="1" s="1"/>
  <c r="M43" i="1"/>
  <c r="M65" i="1" s="1"/>
  <c r="N43" i="1"/>
  <c r="N65" i="1" s="1"/>
  <c r="O43" i="1"/>
  <c r="O65" i="1" s="1"/>
  <c r="C44" i="1"/>
  <c r="G44" i="1"/>
  <c r="G68" i="1" s="1"/>
  <c r="H44" i="1"/>
  <c r="H68" i="1" s="1"/>
  <c r="I44" i="1"/>
  <c r="I68" i="1" s="1"/>
  <c r="J44" i="1"/>
  <c r="J68" i="1" s="1"/>
  <c r="K44" i="1"/>
  <c r="K68" i="1" s="1"/>
  <c r="L44" i="1"/>
  <c r="L68" i="1" s="1"/>
  <c r="M44" i="1"/>
  <c r="M68" i="1" s="1"/>
  <c r="N44" i="1"/>
  <c r="N68" i="1" s="1"/>
  <c r="O44" i="1"/>
  <c r="O68" i="1" s="1"/>
  <c r="C45" i="1"/>
  <c r="G45" i="1"/>
  <c r="G74" i="1" s="1"/>
  <c r="H45" i="1"/>
  <c r="H74" i="1" s="1"/>
  <c r="I45" i="1"/>
  <c r="I74" i="1" s="1"/>
  <c r="J45" i="1"/>
  <c r="J74" i="1" s="1"/>
  <c r="K45" i="1"/>
  <c r="K74" i="1" s="1"/>
  <c r="L45" i="1"/>
  <c r="L74" i="1" s="1"/>
  <c r="M45" i="1"/>
  <c r="M74" i="1" s="1"/>
  <c r="N45" i="1"/>
  <c r="N74" i="1" s="1"/>
  <c r="O45" i="1"/>
  <c r="O74" i="1" s="1"/>
  <c r="C46" i="1"/>
  <c r="G46" i="1"/>
  <c r="H46" i="1"/>
  <c r="I46" i="1"/>
  <c r="J46" i="1"/>
  <c r="K46" i="1"/>
  <c r="L46" i="1"/>
  <c r="M46" i="1"/>
  <c r="N46" i="1"/>
  <c r="O46" i="1"/>
  <c r="C47" i="1"/>
  <c r="G47" i="1"/>
  <c r="H47" i="1"/>
  <c r="I47" i="1"/>
  <c r="J47" i="1"/>
  <c r="K47" i="1"/>
  <c r="L47" i="1"/>
  <c r="M47" i="1"/>
  <c r="N47" i="1"/>
  <c r="O47" i="1"/>
  <c r="C48" i="1"/>
  <c r="G48" i="1"/>
  <c r="H48" i="1"/>
  <c r="I48" i="1"/>
  <c r="J48" i="1"/>
  <c r="K48" i="1"/>
  <c r="L48" i="1"/>
  <c r="M48" i="1"/>
  <c r="N48" i="1"/>
  <c r="O48" i="1"/>
  <c r="C49" i="1"/>
  <c r="G49" i="1"/>
  <c r="H49" i="1"/>
  <c r="I49" i="1"/>
  <c r="J49" i="1"/>
  <c r="K49" i="1"/>
  <c r="L49" i="1"/>
  <c r="M49" i="1"/>
  <c r="N49" i="1"/>
  <c r="O49" i="1"/>
  <c r="C50" i="1"/>
  <c r="G50" i="1"/>
  <c r="H50" i="1"/>
  <c r="I50" i="1"/>
  <c r="J50" i="1"/>
  <c r="K50" i="1"/>
  <c r="L50" i="1"/>
  <c r="M50" i="1"/>
  <c r="N50" i="1"/>
  <c r="O50" i="1"/>
  <c r="C51" i="1"/>
  <c r="G51" i="1"/>
  <c r="H51" i="1"/>
  <c r="I51" i="1"/>
  <c r="J51" i="1"/>
  <c r="K51" i="1"/>
  <c r="L51" i="1"/>
  <c r="M51" i="1"/>
  <c r="N51" i="1"/>
  <c r="O51" i="1"/>
  <c r="C52" i="1"/>
  <c r="G52" i="1"/>
  <c r="H52" i="1"/>
  <c r="I52" i="1"/>
  <c r="J52" i="1"/>
  <c r="K52" i="1"/>
  <c r="L52" i="1"/>
  <c r="M52" i="1"/>
  <c r="N52" i="1"/>
  <c r="O52" i="1"/>
  <c r="C53" i="1"/>
  <c r="G53" i="1"/>
  <c r="H53" i="1"/>
  <c r="I53" i="1"/>
  <c r="J53" i="1"/>
  <c r="K53" i="1"/>
  <c r="L53" i="1"/>
  <c r="M53" i="1"/>
  <c r="N53" i="1"/>
  <c r="O53" i="1"/>
  <c r="C54" i="1"/>
  <c r="G54" i="1"/>
  <c r="H54" i="1"/>
  <c r="I54" i="1"/>
  <c r="J54" i="1"/>
  <c r="K54" i="1"/>
  <c r="L54" i="1"/>
  <c r="M54" i="1"/>
  <c r="N54" i="1"/>
  <c r="O54" i="1"/>
  <c r="C57" i="1"/>
  <c r="C58" i="1"/>
  <c r="C59" i="1"/>
  <c r="K98" i="3" l="1"/>
  <c r="D28" i="3"/>
  <c r="I29" i="3"/>
  <c r="J29" i="3" s="1"/>
  <c r="K29" i="3" s="1"/>
  <c r="D30" i="3"/>
  <c r="G27" i="3"/>
  <c r="E31" i="3"/>
  <c r="H28" i="3"/>
  <c r="E32" i="3"/>
  <c r="D29" i="3"/>
  <c r="H31" i="3"/>
  <c r="G31" i="3"/>
  <c r="F27" i="3"/>
  <c r="I30" i="3"/>
  <c r="J30" i="3" s="1"/>
  <c r="G28" i="3"/>
  <c r="D32" i="3"/>
  <c r="G29" i="3"/>
  <c r="D27" i="3"/>
  <c r="H29" i="3"/>
  <c r="K129" i="3"/>
  <c r="K127" i="3"/>
  <c r="K128" i="3"/>
  <c r="J99" i="3"/>
  <c r="K94" i="3"/>
  <c r="K95" i="3"/>
  <c r="J131" i="3"/>
  <c r="K126" i="3"/>
  <c r="K96" i="3"/>
  <c r="K97" i="3"/>
  <c r="K27" i="3"/>
  <c r="J32" i="3"/>
  <c r="K130" i="3"/>
  <c r="D41" i="1"/>
  <c r="E41" i="1"/>
  <c r="F41" i="1"/>
  <c r="D42" i="1"/>
  <c r="D71" i="1" s="1"/>
  <c r="E42" i="1"/>
  <c r="E71" i="1" s="1"/>
  <c r="F42" i="1"/>
  <c r="F71" i="1" s="1"/>
  <c r="D43" i="1"/>
  <c r="D65" i="1" s="1"/>
  <c r="E43" i="1"/>
  <c r="E65" i="1" s="1"/>
  <c r="F43" i="1"/>
  <c r="F65" i="1" s="1"/>
  <c r="D44" i="1"/>
  <c r="D68" i="1" s="1"/>
  <c r="E44" i="1"/>
  <c r="E68" i="1" s="1"/>
  <c r="F44" i="1"/>
  <c r="F68" i="1" s="1"/>
  <c r="D45" i="1"/>
  <c r="D74" i="1" s="1"/>
  <c r="E45" i="1"/>
  <c r="E74" i="1" s="1"/>
  <c r="F45" i="1"/>
  <c r="F74" i="1" s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K30" i="3" l="1"/>
  <c r="K31" i="3"/>
  <c r="K28" i="3"/>
  <c r="B40" i="1"/>
  <c r="C40" i="1"/>
  <c r="D40" i="1"/>
  <c r="E40" i="1"/>
  <c r="F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B24" i="1"/>
  <c r="C24" i="1"/>
  <c r="D24" i="1"/>
  <c r="D70" i="1" s="1"/>
  <c r="E24" i="1"/>
  <c r="E70" i="1" s="1"/>
  <c r="F24" i="1"/>
  <c r="F70" i="1" s="1"/>
  <c r="G24" i="1"/>
  <c r="G70" i="1" s="1"/>
  <c r="H24" i="1"/>
  <c r="H70" i="1" s="1"/>
  <c r="I24" i="1"/>
  <c r="I70" i="1" s="1"/>
  <c r="J24" i="1"/>
  <c r="J70" i="1" s="1"/>
  <c r="K24" i="1"/>
  <c r="K70" i="1" s="1"/>
  <c r="L24" i="1"/>
  <c r="L70" i="1" s="1"/>
  <c r="M24" i="1"/>
  <c r="M70" i="1" s="1"/>
  <c r="N24" i="1"/>
  <c r="N70" i="1" s="1"/>
  <c r="O24" i="1"/>
  <c r="O70" i="1" s="1"/>
  <c r="B25" i="1"/>
  <c r="C25" i="1"/>
  <c r="D25" i="1"/>
  <c r="D64" i="1" s="1"/>
  <c r="E25" i="1"/>
  <c r="E64" i="1" s="1"/>
  <c r="F25" i="1"/>
  <c r="F64" i="1" s="1"/>
  <c r="G25" i="1"/>
  <c r="G64" i="1" s="1"/>
  <c r="H25" i="1"/>
  <c r="H64" i="1" s="1"/>
  <c r="I25" i="1"/>
  <c r="I64" i="1" s="1"/>
  <c r="J25" i="1"/>
  <c r="J64" i="1" s="1"/>
  <c r="K25" i="1"/>
  <c r="K64" i="1" s="1"/>
  <c r="L25" i="1"/>
  <c r="L64" i="1" s="1"/>
  <c r="M25" i="1"/>
  <c r="M64" i="1" s="1"/>
  <c r="N25" i="1"/>
  <c r="N64" i="1" s="1"/>
  <c r="O25" i="1"/>
  <c r="O64" i="1" s="1"/>
  <c r="B26" i="1"/>
  <c r="C26" i="1"/>
  <c r="D26" i="1"/>
  <c r="D67" i="1" s="1"/>
  <c r="E26" i="1"/>
  <c r="E67" i="1" s="1"/>
  <c r="F26" i="1"/>
  <c r="F67" i="1" s="1"/>
  <c r="G26" i="1"/>
  <c r="G67" i="1" s="1"/>
  <c r="H26" i="1"/>
  <c r="H67" i="1" s="1"/>
  <c r="I26" i="1"/>
  <c r="I67" i="1" s="1"/>
  <c r="J26" i="1"/>
  <c r="J67" i="1" s="1"/>
  <c r="K26" i="1"/>
  <c r="K67" i="1" s="1"/>
  <c r="L26" i="1"/>
  <c r="L67" i="1" s="1"/>
  <c r="M26" i="1"/>
  <c r="M67" i="1" s="1"/>
  <c r="N26" i="1"/>
  <c r="N67" i="1" s="1"/>
  <c r="O26" i="1"/>
  <c r="O67" i="1" s="1"/>
  <c r="B27" i="1"/>
  <c r="C27" i="1"/>
  <c r="D27" i="1"/>
  <c r="D73" i="1" s="1"/>
  <c r="E27" i="1"/>
  <c r="E73" i="1" s="1"/>
  <c r="F27" i="1"/>
  <c r="F73" i="1" s="1"/>
  <c r="G27" i="1"/>
  <c r="G73" i="1" s="1"/>
  <c r="H27" i="1"/>
  <c r="H73" i="1" s="1"/>
  <c r="I27" i="1"/>
  <c r="I73" i="1" s="1"/>
  <c r="J27" i="1"/>
  <c r="J73" i="1" s="1"/>
  <c r="K27" i="1"/>
  <c r="K73" i="1" s="1"/>
  <c r="L27" i="1"/>
  <c r="L73" i="1" s="1"/>
  <c r="M27" i="1"/>
  <c r="M73" i="1" s="1"/>
  <c r="N27" i="1"/>
  <c r="N73" i="1" s="1"/>
  <c r="O27" i="1"/>
  <c r="O73" i="1" s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G4" i="1"/>
  <c r="H4" i="1"/>
  <c r="I4" i="1"/>
  <c r="J4" i="1"/>
  <c r="K4" i="1"/>
  <c r="L4" i="1"/>
  <c r="M4" i="1"/>
  <c r="N4" i="1"/>
  <c r="O4" i="1"/>
  <c r="C5" i="1"/>
  <c r="D5" i="1"/>
  <c r="E5" i="1"/>
  <c r="F5" i="1"/>
  <c r="G5" i="1"/>
  <c r="H5" i="1"/>
  <c r="I5" i="1"/>
  <c r="J5" i="1"/>
  <c r="K5" i="1"/>
  <c r="L5" i="1"/>
  <c r="M5" i="1"/>
  <c r="N5" i="1"/>
  <c r="O5" i="1"/>
  <c r="C6" i="1"/>
  <c r="D6" i="1"/>
  <c r="D69" i="1" s="1"/>
  <c r="E6" i="1"/>
  <c r="E69" i="1" s="1"/>
  <c r="F6" i="1"/>
  <c r="F69" i="1" s="1"/>
  <c r="G6" i="1"/>
  <c r="G69" i="1" s="1"/>
  <c r="H6" i="1"/>
  <c r="H69" i="1" s="1"/>
  <c r="I6" i="1"/>
  <c r="I69" i="1" s="1"/>
  <c r="J6" i="1"/>
  <c r="J69" i="1" s="1"/>
  <c r="K6" i="1"/>
  <c r="K69" i="1" s="1"/>
  <c r="L6" i="1"/>
  <c r="L69" i="1" s="1"/>
  <c r="M6" i="1"/>
  <c r="M69" i="1" s="1"/>
  <c r="N6" i="1"/>
  <c r="N69" i="1" s="1"/>
  <c r="O6" i="1"/>
  <c r="O69" i="1" s="1"/>
  <c r="C7" i="1"/>
  <c r="D7" i="1"/>
  <c r="D63" i="1" s="1"/>
  <c r="E7" i="1"/>
  <c r="E63" i="1" s="1"/>
  <c r="F7" i="1"/>
  <c r="F63" i="1" s="1"/>
  <c r="G7" i="1"/>
  <c r="G63" i="1" s="1"/>
  <c r="H7" i="1"/>
  <c r="H63" i="1" s="1"/>
  <c r="I7" i="1"/>
  <c r="I63" i="1" s="1"/>
  <c r="J7" i="1"/>
  <c r="J63" i="1" s="1"/>
  <c r="K7" i="1"/>
  <c r="K63" i="1" s="1"/>
  <c r="L7" i="1"/>
  <c r="L63" i="1" s="1"/>
  <c r="M7" i="1"/>
  <c r="M63" i="1" s="1"/>
  <c r="N7" i="1"/>
  <c r="N63" i="1" s="1"/>
  <c r="O7" i="1"/>
  <c r="O63" i="1" s="1"/>
  <c r="C8" i="1"/>
  <c r="D8" i="1"/>
  <c r="D66" i="1" s="1"/>
  <c r="E8" i="1"/>
  <c r="E66" i="1" s="1"/>
  <c r="F8" i="1"/>
  <c r="F66" i="1" s="1"/>
  <c r="G8" i="1"/>
  <c r="G66" i="1" s="1"/>
  <c r="H8" i="1"/>
  <c r="H66" i="1" s="1"/>
  <c r="I8" i="1"/>
  <c r="I66" i="1" s="1"/>
  <c r="J8" i="1"/>
  <c r="J66" i="1" s="1"/>
  <c r="K8" i="1"/>
  <c r="K66" i="1" s="1"/>
  <c r="L8" i="1"/>
  <c r="L66" i="1" s="1"/>
  <c r="M8" i="1"/>
  <c r="M66" i="1" s="1"/>
  <c r="N8" i="1"/>
  <c r="N66" i="1" s="1"/>
  <c r="O8" i="1"/>
  <c r="O66" i="1" s="1"/>
  <c r="C9" i="1"/>
  <c r="D9" i="1"/>
  <c r="D72" i="1" s="1"/>
  <c r="E9" i="1"/>
  <c r="E72" i="1" s="1"/>
  <c r="F9" i="1"/>
  <c r="F72" i="1" s="1"/>
  <c r="G9" i="1"/>
  <c r="G72" i="1" s="1"/>
  <c r="H9" i="1"/>
  <c r="H72" i="1" s="1"/>
  <c r="I9" i="1"/>
  <c r="I72" i="1" s="1"/>
  <c r="J9" i="1"/>
  <c r="J72" i="1" s="1"/>
  <c r="K9" i="1"/>
  <c r="K72" i="1" s="1"/>
  <c r="L9" i="1"/>
  <c r="L72" i="1" s="1"/>
  <c r="M9" i="1"/>
  <c r="M72" i="1" s="1"/>
  <c r="N9" i="1"/>
  <c r="N72" i="1" s="1"/>
  <c r="O9" i="1"/>
  <c r="O72" i="1" s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B4" i="1" l="1"/>
  <c r="C4" i="1"/>
  <c r="D4" i="1"/>
  <c r="E4" i="1"/>
  <c r="F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<sst xmlns="http://schemas.openxmlformats.org/spreadsheetml/2006/main" count="180" uniqueCount="97">
  <si>
    <t>I</t>
  </si>
  <si>
    <t>II</t>
  </si>
  <si>
    <t>III</t>
  </si>
  <si>
    <t>VISOS ATITVAROS</t>
  </si>
  <si>
    <t>BIOKURAS RACIONALI RIBA</t>
  </si>
  <si>
    <t xml:space="preserve"> BIOKURAS EFEKTYVI RIBA</t>
  </si>
  <si>
    <t>BIOKURAS NET-ZERO RIBA</t>
  </si>
  <si>
    <t>GAMTINĖS DUJOS RACIONALI RIBA</t>
  </si>
  <si>
    <t xml:space="preserve"> GAMTINĖS DUJOS EFEKTYVI RIBA</t>
  </si>
  <si>
    <t>GAMTINĖS DUJOS NET-ZERO RIBA</t>
  </si>
  <si>
    <t>Integruotas bendrasis vertinimas</t>
  </si>
  <si>
    <t>ELEKTRA RACIONALI RIBA</t>
  </si>
  <si>
    <t>ELEKTRA EFEKTYVI RIBA</t>
  </si>
  <si>
    <t>ELEKTRA NET-ZERO RIBA</t>
  </si>
  <si>
    <t>CENTRINIAI TINKLAI RACIONALI RIBA</t>
  </si>
  <si>
    <t>CENTRINIAI TINKLAI EFEKTYVI RIBA</t>
  </si>
  <si>
    <t>CENTRINIAI TINKLAI NET-ZERO RIBA</t>
  </si>
  <si>
    <t>Eil.Nr.</t>
  </si>
  <si>
    <t>Pavadinimas</t>
  </si>
  <si>
    <t>Grindų bendrosios išlaidos (GDV) per 30m laikotarpį, Eur/m2</t>
  </si>
  <si>
    <t>Sienų bendrosios išlaidos (GDV) per 30m laikotarpį, Eur/m2</t>
  </si>
  <si>
    <t>Stogo bendrosios išlaidos (GDV) per 30m laikotarpį, Eur/m2</t>
  </si>
  <si>
    <t>Grindų energinio naudingumo klasė</t>
  </si>
  <si>
    <t>Sienų energinio naudingumo klasė</t>
  </si>
  <si>
    <t>Stogo energinio naudingumo klasė</t>
  </si>
  <si>
    <t>Grindų atsipirkimo laikas (lūžio taškas) kai GDV=0, metais</t>
  </si>
  <si>
    <t>Sienų atsipirkimo laikas (lūžio taškas) kai GDV=0, metais</t>
  </si>
  <si>
    <t>Stogo atsipirkimo laikas (lūžio taškas) kai GDV=0, metais</t>
  </si>
  <si>
    <t>Grindų termoizoliacinio sluoksnio (EPS100) storis, mm</t>
  </si>
  <si>
    <t>Sienų termoizoliacinio sluoksnio (EPS70) storis, mm</t>
  </si>
  <si>
    <t>Stogo termoizoliacinio sluoksnio (Paroc Extra) storis, mm</t>
  </si>
  <si>
    <t>ATITVARŲ APŠILTINIMO EFEKTYVŪS TEROIZOLIACINIO SLUOKSNIO STRORIAI</t>
  </si>
  <si>
    <t>ATITVARŲ APŠILTINIMO EFEKTYVIOS SĄNAUDOS (GDV)</t>
  </si>
  <si>
    <t>ATITVARŲ APŠILTINIMO EFEKTYVŪS ATSIPIRKIMO LAIKAI (GDV=0)</t>
  </si>
  <si>
    <t>Ekspoatavimo efektyvumas (GDV), Eur/m2</t>
  </si>
  <si>
    <t>Energinio naudingumo klasė</t>
  </si>
  <si>
    <t>E</t>
  </si>
  <si>
    <t>D</t>
  </si>
  <si>
    <t>C</t>
  </si>
  <si>
    <t>B*</t>
  </si>
  <si>
    <t>A</t>
  </si>
  <si>
    <t>A+</t>
  </si>
  <si>
    <t>A++</t>
  </si>
  <si>
    <t>A+++*</t>
  </si>
  <si>
    <t>A++++*</t>
  </si>
  <si>
    <t>ATITVARŲ APŠILTINIMO EKSPLOATAVIMO EFEKTYVUMAS (GDV&gt;0)</t>
  </si>
  <si>
    <t>Grindų vidutinis eksploatavimo efektyvumas (GDV), €/m²</t>
  </si>
  <si>
    <t>Sienų vidutinis eksploatavimo efektyvumas (GDV),  €/m²</t>
  </si>
  <si>
    <t>Stogo vidutinis eksploatavimo efektyvumas (GDV),  €/m²</t>
  </si>
  <si>
    <t>Ekspertas</t>
  </si>
  <si>
    <t>Efektyvumo rodiklis</t>
  </si>
  <si>
    <t>Ekspertas 1</t>
  </si>
  <si>
    <t>Ekspertas 2</t>
  </si>
  <si>
    <t>Ekspertas 3</t>
  </si>
  <si>
    <t>Ekspertas 4</t>
  </si>
  <si>
    <t>Ekspertas 5</t>
  </si>
  <si>
    <t>Ekspertas 6</t>
  </si>
  <si>
    <t>Ekspertas 7</t>
  </si>
  <si>
    <t>Ekspertas 8</t>
  </si>
  <si>
    <t>Ekspertas 9</t>
  </si>
  <si>
    <t>Ekspertas 10</t>
  </si>
  <si>
    <t>Ekspertas 11</t>
  </si>
  <si>
    <t>Ekspertas 12</t>
  </si>
  <si>
    <t>Rangų suma</t>
  </si>
  <si>
    <t>Vidutinis rangas</t>
  </si>
  <si>
    <t>1. Kiekvieno efektyvumo rodiklio nuokrypio kvadratų sumos nustatymas:</t>
  </si>
  <si>
    <t>S=</t>
  </si>
  <si>
    <t>2. Konkordacijos koeficiento nustatymas (kai susijusių rangų nėra):</t>
  </si>
  <si>
    <t>W=</t>
  </si>
  <si>
    <t>3. Konkordacijos koeficiento reikšmė nustatoma pagal formulę:</t>
  </si>
  <si>
    <t xml:space="preserve">4. Norminė  tikimybe </t>
  </si>
  <si>
    <t>5. Apskaičiuota tikimybė</t>
  </si>
  <si>
    <t>IŠVADOS:</t>
  </si>
  <si>
    <t>1 lentelė. Ekspertų apklausos rezultatai</t>
  </si>
  <si>
    <t>q1</t>
  </si>
  <si>
    <t>q2</t>
  </si>
  <si>
    <t>q3</t>
  </si>
  <si>
    <t>q4</t>
  </si>
  <si>
    <t>q5</t>
  </si>
  <si>
    <t>EKSPERTŲ NUOMONĖ SUDERINTA</t>
  </si>
  <si>
    <t xml:space="preserve">GALUTINIS </t>
  </si>
  <si>
    <t>1. Pradinė matrica -VIDURKIS</t>
  </si>
  <si>
    <t>1 RODIKLIS: Termoizoliacinio sluoksnio storis, mm</t>
  </si>
  <si>
    <t>2 RODIKLIS:Šilumos perdavimo koef., W/(m2×K)</t>
  </si>
  <si>
    <t>3 RODIKLIS: Vidutinė sąnaudų suma per 30 m laikotarpį,  Eur/m2</t>
  </si>
  <si>
    <t>4 RODIKLIS: Vidutinis pradinių investicijų atsipirkimo laikas, metais</t>
  </si>
  <si>
    <t>5 RODIKLIS: Patikimumo indeksas, vnt.d.</t>
  </si>
  <si>
    <t>2. Sprendimo matrica -VIDURKIS</t>
  </si>
  <si>
    <t>3. Subjektyvūs reikšmingumai -VIDURKIS</t>
  </si>
  <si>
    <t>Reikšmingumai</t>
  </si>
  <si>
    <t>Rangai</t>
  </si>
  <si>
    <t>1- 3- 6-11 EKSPERTO VERTINIMAS</t>
  </si>
  <si>
    <t xml:space="preserve">1. Pradinė matrica </t>
  </si>
  <si>
    <t>2. Sprendimo matrica</t>
  </si>
  <si>
    <t>3. Subjektyvūs reikšmingumai</t>
  </si>
  <si>
    <t>2-5-9-12 EKSPERTO VERTINIMAS</t>
  </si>
  <si>
    <t>4-7-8-10 EKSPERTO VERTINIMAS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</si>
</sst>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'REZULTATU SINTEZE'!$C$66</c:f>
              <c:strCache>
                <c:ptCount val="1"/>
                <c:pt idx="0">
                  <c:v>Grindų termoizoliacinio sluoksnio (EPS100) storis, mm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'REZULTATU SINTEZE'!$D$61:$O$61</c:f>
              <c:strCache>
                <c:ptCount val="12"/>
                <c:pt idx="0">
                  <c:v>BIOKURAS RACIONALI RIBA</c:v>
                </c:pt>
                <c:pt idx="1">
                  <c:v> BIOKURAS EFEKTYVI RIBA</c:v>
                </c:pt>
                <c:pt idx="2">
                  <c:v>BIOKURAS NET-ZERO RIBA</c:v>
                </c:pt>
                <c:pt idx="3">
                  <c:v>GAMTINĖS DUJOS RACIONALI RIBA</c:v>
                </c:pt>
                <c:pt idx="4">
                  <c:v> GAMTINĖS DUJOS EFEKTYVI RIBA</c:v>
                </c:pt>
                <c:pt idx="5">
                  <c:v>GAMTINĖS DUJOS NET-ZERO RIBA</c:v>
                </c:pt>
                <c:pt idx="6">
                  <c:v>CENTRINIAI TINKLAI RACIONALI RIBA</c:v>
                </c:pt>
                <c:pt idx="7">
                  <c:v>CENTRINIAI TINKLAI EFEKTYVI RIBA</c:v>
                </c:pt>
                <c:pt idx="8">
                  <c:v>CENTRINIAI TINKLAI NET-ZERO RIBA</c:v>
                </c:pt>
                <c:pt idx="9">
                  <c:v>ELEKTRA RACIONALI RIBA</c:v>
                </c:pt>
                <c:pt idx="10">
                  <c:v>ELEKTRA EFEKTYVI RIBA</c:v>
                </c:pt>
                <c:pt idx="11">
                  <c:v>ELEKTRA NET-ZERO RIBA</c:v>
                </c:pt>
              </c:strCache>
            </c:strRef>
          </c:cat>
          <c:val>
            <c:numRef>
              <c:f>'REZULTATU SINTEZE'!$D$66:$O$66</c:f>
              <c:numCache>
                <c:formatCode>0</c:formatCode>
                <c:ptCount val="12"/>
                <c:pt idx="0">
                  <c:v>90</c:v>
                </c:pt>
                <c:pt idx="1">
                  <c:v>120</c:v>
                </c:pt>
                <c:pt idx="2">
                  <c:v>310</c:v>
                </c:pt>
                <c:pt idx="3">
                  <c:v>120</c:v>
                </c:pt>
                <c:pt idx="4">
                  <c:v>200</c:v>
                </c:pt>
                <c:pt idx="5">
                  <c:v>310</c:v>
                </c:pt>
                <c:pt idx="6">
                  <c:v>200</c:v>
                </c:pt>
                <c:pt idx="7">
                  <c:v>310</c:v>
                </c:pt>
                <c:pt idx="8">
                  <c:v>310</c:v>
                </c:pt>
                <c:pt idx="9">
                  <c:v>310</c:v>
                </c:pt>
                <c:pt idx="10">
                  <c:v>500</c:v>
                </c:pt>
                <c:pt idx="11">
                  <c:v>310</c:v>
                </c:pt>
              </c:numCache>
            </c:numRef>
          </c:val>
        </c:ser>
        <c:ser>
          <c:idx val="1"/>
          <c:order val="1"/>
          <c:tx>
            <c:strRef>
              <c:f>'REZULTATU SINTEZE'!$C$67</c:f>
              <c:strCache>
                <c:ptCount val="1"/>
                <c:pt idx="0">
                  <c:v>Sienų termoizoliacinio sluoksnio (EPS70) storis, mm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'REZULTATU SINTEZE'!$D$61:$O$61</c:f>
              <c:strCache>
                <c:ptCount val="12"/>
                <c:pt idx="0">
                  <c:v>BIOKURAS RACIONALI RIBA</c:v>
                </c:pt>
                <c:pt idx="1">
                  <c:v> BIOKURAS EFEKTYVI RIBA</c:v>
                </c:pt>
                <c:pt idx="2">
                  <c:v>BIOKURAS NET-ZERO RIBA</c:v>
                </c:pt>
                <c:pt idx="3">
                  <c:v>GAMTINĖS DUJOS RACIONALI RIBA</c:v>
                </c:pt>
                <c:pt idx="4">
                  <c:v> GAMTINĖS DUJOS EFEKTYVI RIBA</c:v>
                </c:pt>
                <c:pt idx="5">
                  <c:v>GAMTINĖS DUJOS NET-ZERO RIBA</c:v>
                </c:pt>
                <c:pt idx="6">
                  <c:v>CENTRINIAI TINKLAI RACIONALI RIBA</c:v>
                </c:pt>
                <c:pt idx="7">
                  <c:v>CENTRINIAI TINKLAI EFEKTYVI RIBA</c:v>
                </c:pt>
                <c:pt idx="8">
                  <c:v>CENTRINIAI TINKLAI NET-ZERO RIBA</c:v>
                </c:pt>
                <c:pt idx="9">
                  <c:v>ELEKTRA RACIONALI RIBA</c:v>
                </c:pt>
                <c:pt idx="10">
                  <c:v>ELEKTRA EFEKTYVI RIBA</c:v>
                </c:pt>
                <c:pt idx="11">
                  <c:v>ELEKTRA NET-ZERO RIBA</c:v>
                </c:pt>
              </c:strCache>
            </c:strRef>
          </c:cat>
          <c:val>
            <c:numRef>
              <c:f>'REZULTATU SINTEZE'!$D$67:$O$67</c:f>
              <c:numCache>
                <c:formatCode>0</c:formatCode>
                <c:ptCount val="12"/>
                <c:pt idx="0">
                  <c:v>130</c:v>
                </c:pt>
                <c:pt idx="1">
                  <c:v>180</c:v>
                </c:pt>
                <c:pt idx="2">
                  <c:v>340</c:v>
                </c:pt>
                <c:pt idx="3">
                  <c:v>180</c:v>
                </c:pt>
                <c:pt idx="4">
                  <c:v>270</c:v>
                </c:pt>
                <c:pt idx="5">
                  <c:v>340</c:v>
                </c:pt>
                <c:pt idx="6">
                  <c:v>270</c:v>
                </c:pt>
                <c:pt idx="7">
                  <c:v>400</c:v>
                </c:pt>
                <c:pt idx="8">
                  <c:v>340</c:v>
                </c:pt>
                <c:pt idx="9">
                  <c:v>400</c:v>
                </c:pt>
                <c:pt idx="10">
                  <c:v>500</c:v>
                </c:pt>
                <c:pt idx="11">
                  <c:v>340</c:v>
                </c:pt>
              </c:numCache>
            </c:numRef>
          </c:val>
        </c:ser>
        <c:ser>
          <c:idx val="2"/>
          <c:order val="2"/>
          <c:tx>
            <c:strRef>
              <c:f>'REZULTATU SINTEZE'!$C$68</c:f>
              <c:strCache>
                <c:ptCount val="1"/>
                <c:pt idx="0">
                  <c:v>Stogo termoizoliacinio sluoksnio (Paroc Extra) storis, 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'REZULTATU SINTEZE'!$D$61:$O$61</c:f>
              <c:strCache>
                <c:ptCount val="12"/>
                <c:pt idx="0">
                  <c:v>BIOKURAS RACIONALI RIBA</c:v>
                </c:pt>
                <c:pt idx="1">
                  <c:v> BIOKURAS EFEKTYVI RIBA</c:v>
                </c:pt>
                <c:pt idx="2">
                  <c:v>BIOKURAS NET-ZERO RIBA</c:v>
                </c:pt>
                <c:pt idx="3">
                  <c:v>GAMTINĖS DUJOS RACIONALI RIBA</c:v>
                </c:pt>
                <c:pt idx="4">
                  <c:v> GAMTINĖS DUJOS EFEKTYVI RIBA</c:v>
                </c:pt>
                <c:pt idx="5">
                  <c:v>GAMTINĖS DUJOS NET-ZERO RIBA</c:v>
                </c:pt>
                <c:pt idx="6">
                  <c:v>CENTRINIAI TINKLAI RACIONALI RIBA</c:v>
                </c:pt>
                <c:pt idx="7">
                  <c:v>CENTRINIAI TINKLAI EFEKTYVI RIBA</c:v>
                </c:pt>
                <c:pt idx="8">
                  <c:v>CENTRINIAI TINKLAI NET-ZERO RIBA</c:v>
                </c:pt>
                <c:pt idx="9">
                  <c:v>ELEKTRA RACIONALI RIBA</c:v>
                </c:pt>
                <c:pt idx="10">
                  <c:v>ELEKTRA EFEKTYVI RIBA</c:v>
                </c:pt>
                <c:pt idx="11">
                  <c:v>ELEKTRA NET-ZERO RIBA</c:v>
                </c:pt>
              </c:strCache>
            </c:strRef>
          </c:cat>
          <c:val>
            <c:numRef>
              <c:f>'REZULTATU SINTEZE'!$D$68:$O$68</c:f>
              <c:numCache>
                <c:formatCode>0</c:formatCode>
                <c:ptCount val="12"/>
                <c:pt idx="0">
                  <c:v>200</c:v>
                </c:pt>
                <c:pt idx="1">
                  <c:v>310</c:v>
                </c:pt>
                <c:pt idx="2">
                  <c:v>640</c:v>
                </c:pt>
                <c:pt idx="3">
                  <c:v>310</c:v>
                </c:pt>
                <c:pt idx="4">
                  <c:v>390</c:v>
                </c:pt>
                <c:pt idx="5">
                  <c:v>640</c:v>
                </c:pt>
                <c:pt idx="6">
                  <c:v>390</c:v>
                </c:pt>
                <c:pt idx="7">
                  <c:v>570</c:v>
                </c:pt>
                <c:pt idx="8">
                  <c:v>640</c:v>
                </c:pt>
                <c:pt idx="9">
                  <c:v>570</c:v>
                </c:pt>
                <c:pt idx="10">
                  <c:v>800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4898144"/>
        <c:axId val="2014898688"/>
      </c:radarChart>
      <c:catAx>
        <c:axId val="20148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14898688"/>
        <c:crosses val="autoZero"/>
        <c:auto val="1"/>
        <c:lblAlgn val="ctr"/>
        <c:lblOffset val="100"/>
        <c:noMultiLvlLbl val="0"/>
      </c:catAx>
      <c:valAx>
        <c:axId val="20148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148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'REZULTATU SINTEZE'!$C$69</c:f>
              <c:strCache>
                <c:ptCount val="1"/>
                <c:pt idx="0">
                  <c:v>Grindų bendrosios išlaidos (GDV) per 30m laikotarpį, Eur/m2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'REZULTATU SINTEZE'!$D$61:$O$61</c:f>
              <c:strCache>
                <c:ptCount val="12"/>
                <c:pt idx="0">
                  <c:v>BIOKURAS RACIONALI RIBA</c:v>
                </c:pt>
                <c:pt idx="1">
                  <c:v> BIOKURAS EFEKTYVI RIBA</c:v>
                </c:pt>
                <c:pt idx="2">
                  <c:v>BIOKURAS NET-ZERO RIBA</c:v>
                </c:pt>
                <c:pt idx="3">
                  <c:v>GAMTINĖS DUJOS RACIONALI RIBA</c:v>
                </c:pt>
                <c:pt idx="4">
                  <c:v> GAMTINĖS DUJOS EFEKTYVI RIBA</c:v>
                </c:pt>
                <c:pt idx="5">
                  <c:v>GAMTINĖS DUJOS NET-ZERO RIBA</c:v>
                </c:pt>
                <c:pt idx="6">
                  <c:v>CENTRINIAI TINKLAI RACIONALI RIBA</c:v>
                </c:pt>
                <c:pt idx="7">
                  <c:v>CENTRINIAI TINKLAI EFEKTYVI RIBA</c:v>
                </c:pt>
                <c:pt idx="8">
                  <c:v>CENTRINIAI TINKLAI NET-ZERO RIBA</c:v>
                </c:pt>
                <c:pt idx="9">
                  <c:v>ELEKTRA RACIONALI RIBA</c:v>
                </c:pt>
                <c:pt idx="10">
                  <c:v>ELEKTRA EFEKTYVI RIBA</c:v>
                </c:pt>
                <c:pt idx="11">
                  <c:v>ELEKTRA NET-ZERO RIBA</c:v>
                </c:pt>
              </c:strCache>
            </c:strRef>
          </c:cat>
          <c:val>
            <c:numRef>
              <c:f>'REZULTATU SINTEZE'!$D$69:$O$69</c:f>
              <c:numCache>
                <c:formatCode>0.00</c:formatCode>
                <c:ptCount val="12"/>
                <c:pt idx="0">
                  <c:v>20.983609182273714</c:v>
                </c:pt>
                <c:pt idx="1">
                  <c:v>21.680660891613996</c:v>
                </c:pt>
                <c:pt idx="2">
                  <c:v>34.018646475090648</c:v>
                </c:pt>
                <c:pt idx="3">
                  <c:v>28.873393112053488</c:v>
                </c:pt>
                <c:pt idx="4">
                  <c:v>31.123653720213159</c:v>
                </c:pt>
                <c:pt idx="5">
                  <c:v>37.683533442064721</c:v>
                </c:pt>
                <c:pt idx="6">
                  <c:v>40.172377542852246</c:v>
                </c:pt>
                <c:pt idx="7">
                  <c:v>44.163721275263022</c:v>
                </c:pt>
                <c:pt idx="8">
                  <c:v>44.163721275263022</c:v>
                </c:pt>
                <c:pt idx="9">
                  <c:v>64.445453908919148</c:v>
                </c:pt>
                <c:pt idx="10">
                  <c:v>70.194121912396994</c:v>
                </c:pt>
                <c:pt idx="11">
                  <c:v>64.445453908919148</c:v>
                </c:pt>
              </c:numCache>
            </c:numRef>
          </c:val>
        </c:ser>
        <c:ser>
          <c:idx val="1"/>
          <c:order val="1"/>
          <c:tx>
            <c:strRef>
              <c:f>'REZULTATU SINTEZE'!$C$70</c:f>
              <c:strCache>
                <c:ptCount val="1"/>
                <c:pt idx="0">
                  <c:v>Sienų bendrosios išlaidos (GDV) per 30m laikotarpį, Eur/m2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'REZULTATU SINTEZE'!$D$61:$O$61</c:f>
              <c:strCache>
                <c:ptCount val="12"/>
                <c:pt idx="0">
                  <c:v>BIOKURAS RACIONALI RIBA</c:v>
                </c:pt>
                <c:pt idx="1">
                  <c:v> BIOKURAS EFEKTYVI RIBA</c:v>
                </c:pt>
                <c:pt idx="2">
                  <c:v>BIOKURAS NET-ZERO RIBA</c:v>
                </c:pt>
                <c:pt idx="3">
                  <c:v>GAMTINĖS DUJOS RACIONALI RIBA</c:v>
                </c:pt>
                <c:pt idx="4">
                  <c:v> GAMTINĖS DUJOS EFEKTYVI RIBA</c:v>
                </c:pt>
                <c:pt idx="5">
                  <c:v>GAMTINĖS DUJOS NET-ZERO RIBA</c:v>
                </c:pt>
                <c:pt idx="6">
                  <c:v>CENTRINIAI TINKLAI RACIONALI RIBA</c:v>
                </c:pt>
                <c:pt idx="7">
                  <c:v>CENTRINIAI TINKLAI EFEKTYVI RIBA</c:v>
                </c:pt>
                <c:pt idx="8">
                  <c:v>CENTRINIAI TINKLAI NET-ZERO RIBA</c:v>
                </c:pt>
                <c:pt idx="9">
                  <c:v>ELEKTRA RACIONALI RIBA</c:v>
                </c:pt>
                <c:pt idx="10">
                  <c:v>ELEKTRA EFEKTYVI RIBA</c:v>
                </c:pt>
                <c:pt idx="11">
                  <c:v>ELEKTRA NET-ZERO RIBA</c:v>
                </c:pt>
              </c:strCache>
            </c:strRef>
          </c:cat>
          <c:val>
            <c:numRef>
              <c:f>'REZULTATU SINTEZE'!$D$70:$O$70</c:f>
              <c:numCache>
                <c:formatCode>0.00</c:formatCode>
                <c:ptCount val="12"/>
                <c:pt idx="0">
                  <c:v>21.034399836075345</c:v>
                </c:pt>
                <c:pt idx="1">
                  <c:v>22.455871219105465</c:v>
                </c:pt>
                <c:pt idx="2">
                  <c:v>30.933148000843584</c:v>
                </c:pt>
                <c:pt idx="3">
                  <c:v>28.607086416879248</c:v>
                </c:pt>
                <c:pt idx="4">
                  <c:v>31.464622938738245</c:v>
                </c:pt>
                <c:pt idx="5">
                  <c:v>34.762485024028031</c:v>
                </c:pt>
                <c:pt idx="6">
                  <c:v>40.69595070301002</c:v>
                </c:pt>
                <c:pt idx="7">
                  <c:v>44.663017108388495</c:v>
                </c:pt>
                <c:pt idx="8">
                  <c:v>42.446092303566573</c:v>
                </c:pt>
                <c:pt idx="9">
                  <c:v>62.288061386453819</c:v>
                </c:pt>
                <c:pt idx="10">
                  <c:v>64.098601452805553</c:v>
                </c:pt>
                <c:pt idx="11">
                  <c:v>62.725260896446436</c:v>
                </c:pt>
              </c:numCache>
            </c:numRef>
          </c:val>
        </c:ser>
        <c:ser>
          <c:idx val="2"/>
          <c:order val="2"/>
          <c:tx>
            <c:strRef>
              <c:f>'REZULTATU SINTEZE'!$C$71</c:f>
              <c:strCache>
                <c:ptCount val="1"/>
                <c:pt idx="0">
                  <c:v>Stogo bendrosios išlaidos (GDV) per 30m laikotarpį, Eur/m2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'REZULTATU SINTEZE'!$D$61:$O$61</c:f>
              <c:strCache>
                <c:ptCount val="12"/>
                <c:pt idx="0">
                  <c:v>BIOKURAS RACIONALI RIBA</c:v>
                </c:pt>
                <c:pt idx="1">
                  <c:v> BIOKURAS EFEKTYVI RIBA</c:v>
                </c:pt>
                <c:pt idx="2">
                  <c:v>BIOKURAS NET-ZERO RIBA</c:v>
                </c:pt>
                <c:pt idx="3">
                  <c:v>GAMTINĖS DUJOS RACIONALI RIBA</c:v>
                </c:pt>
                <c:pt idx="4">
                  <c:v> GAMTINĖS DUJOS EFEKTYVI RIBA</c:v>
                </c:pt>
                <c:pt idx="5">
                  <c:v>GAMTINĖS DUJOS NET-ZERO RIBA</c:v>
                </c:pt>
                <c:pt idx="6">
                  <c:v>CENTRINIAI TINKLAI RACIONALI RIBA</c:v>
                </c:pt>
                <c:pt idx="7">
                  <c:v>CENTRINIAI TINKLAI EFEKTYVI RIBA</c:v>
                </c:pt>
                <c:pt idx="8">
                  <c:v>CENTRINIAI TINKLAI NET-ZERO RIBA</c:v>
                </c:pt>
                <c:pt idx="9">
                  <c:v>ELEKTRA RACIONALI RIBA</c:v>
                </c:pt>
                <c:pt idx="10">
                  <c:v>ELEKTRA EFEKTYVI RIBA</c:v>
                </c:pt>
                <c:pt idx="11">
                  <c:v>ELEKTRA NET-ZERO RIBA</c:v>
                </c:pt>
              </c:strCache>
            </c:strRef>
          </c:cat>
          <c:val>
            <c:numRef>
              <c:f>'REZULTATU SINTEZE'!$D$71:$O$71</c:f>
              <c:numCache>
                <c:formatCode>0.00</c:formatCode>
                <c:ptCount val="12"/>
                <c:pt idx="0">
                  <c:v>24.823629344170538</c:v>
                </c:pt>
                <c:pt idx="1">
                  <c:v>26.484563790701408</c:v>
                </c:pt>
                <c:pt idx="2">
                  <c:v>40.639414026782802</c:v>
                </c:pt>
                <c:pt idx="3">
                  <c:v>32.557469437898824</c:v>
                </c:pt>
                <c:pt idx="4">
                  <c:v>34.194888803366318</c:v>
                </c:pt>
                <c:pt idx="5">
                  <c:v>43.654331723973009</c:v>
                </c:pt>
                <c:pt idx="6">
                  <c:v>44.039019602202515</c:v>
                </c:pt>
                <c:pt idx="7">
                  <c:v>47.481860112395999</c:v>
                </c:pt>
                <c:pt idx="8">
                  <c:v>49.703797578006423</c:v>
                </c:pt>
                <c:pt idx="9">
                  <c:v>65.500875968441605</c:v>
                </c:pt>
                <c:pt idx="10">
                  <c:v>69.091632142398524</c:v>
                </c:pt>
                <c:pt idx="11">
                  <c:v>65.670014159312672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35072"/>
        <c:axId val="112823648"/>
      </c:radarChart>
      <c:catAx>
        <c:axId val="11283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2823648"/>
        <c:crosses val="autoZero"/>
        <c:auto val="1"/>
        <c:lblAlgn val="ctr"/>
        <c:lblOffset val="100"/>
        <c:noMultiLvlLbl val="0"/>
      </c:catAx>
      <c:valAx>
        <c:axId val="11282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283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'REZULTATU SINTEZE'!$C$72</c:f>
              <c:strCache>
                <c:ptCount val="1"/>
                <c:pt idx="0">
                  <c:v>Grindų atsipirkimo laikas (lūžio taškas) kai GDV=0, metais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'REZULTATU SINTEZE'!$D$61:$O$61</c:f>
              <c:strCache>
                <c:ptCount val="12"/>
                <c:pt idx="0">
                  <c:v>BIOKURAS RACIONALI RIBA</c:v>
                </c:pt>
                <c:pt idx="1">
                  <c:v> BIOKURAS EFEKTYVI RIBA</c:v>
                </c:pt>
                <c:pt idx="2">
                  <c:v>BIOKURAS NET-ZERO RIBA</c:v>
                </c:pt>
                <c:pt idx="3">
                  <c:v>GAMTINĖS DUJOS RACIONALI RIBA</c:v>
                </c:pt>
                <c:pt idx="4">
                  <c:v> GAMTINĖS DUJOS EFEKTYVI RIBA</c:v>
                </c:pt>
                <c:pt idx="5">
                  <c:v>GAMTINĖS DUJOS NET-ZERO RIBA</c:v>
                </c:pt>
                <c:pt idx="6">
                  <c:v>CENTRINIAI TINKLAI RACIONALI RIBA</c:v>
                </c:pt>
                <c:pt idx="7">
                  <c:v>CENTRINIAI TINKLAI EFEKTYVI RIBA</c:v>
                </c:pt>
                <c:pt idx="8">
                  <c:v>CENTRINIAI TINKLAI NET-ZERO RIBA</c:v>
                </c:pt>
                <c:pt idx="9">
                  <c:v>ELEKTRA RACIONALI RIBA</c:v>
                </c:pt>
                <c:pt idx="10">
                  <c:v>ELEKTRA EFEKTYVI RIBA</c:v>
                </c:pt>
                <c:pt idx="11">
                  <c:v>ELEKTRA NET-ZERO RIBA</c:v>
                </c:pt>
              </c:strCache>
            </c:strRef>
          </c:cat>
          <c:val>
            <c:numRef>
              <c:f>'REZULTATU SINTEZE'!$D$72:$O$72</c:f>
              <c:numCache>
                <c:formatCode>0.0</c:formatCode>
                <c:ptCount val="12"/>
                <c:pt idx="0">
                  <c:v>7.5313610008125043</c:v>
                </c:pt>
                <c:pt idx="1">
                  <c:v>9.4193141576267632</c:v>
                </c:pt>
                <c:pt idx="2">
                  <c:v>24.60156117859124</c:v>
                </c:pt>
                <c:pt idx="3">
                  <c:v>5.9399808267219303</c:v>
                </c:pt>
                <c:pt idx="4">
                  <c:v>9.1129455293576918</c:v>
                </c:pt>
                <c:pt idx="5">
                  <c:v>13.908704568968401</c:v>
                </c:pt>
                <c:pt idx="6">
                  <c:v>4.9448553072451933</c:v>
                </c:pt>
                <c:pt idx="7">
                  <c:v>7.261006697420056</c:v>
                </c:pt>
                <c:pt idx="8">
                  <c:v>7.261006697420056</c:v>
                </c:pt>
                <c:pt idx="9">
                  <c:v>3.4571378640040664</c:v>
                </c:pt>
                <c:pt idx="10">
                  <c:v>5.3437256477558659</c:v>
                </c:pt>
                <c:pt idx="11">
                  <c:v>3.4571378640040664</c:v>
                </c:pt>
              </c:numCache>
            </c:numRef>
          </c:val>
        </c:ser>
        <c:ser>
          <c:idx val="1"/>
          <c:order val="1"/>
          <c:tx>
            <c:strRef>
              <c:f>'REZULTATU SINTEZE'!$C$73</c:f>
              <c:strCache>
                <c:ptCount val="1"/>
                <c:pt idx="0">
                  <c:v>Sienų atsipirkimo laikas (lūžio taškas) kai GDV=0, metais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'REZULTATU SINTEZE'!$D$61:$O$61</c:f>
              <c:strCache>
                <c:ptCount val="12"/>
                <c:pt idx="0">
                  <c:v>BIOKURAS RACIONALI RIBA</c:v>
                </c:pt>
                <c:pt idx="1">
                  <c:v> BIOKURAS EFEKTYVI RIBA</c:v>
                </c:pt>
                <c:pt idx="2">
                  <c:v>BIOKURAS NET-ZERO RIBA</c:v>
                </c:pt>
                <c:pt idx="3">
                  <c:v>GAMTINĖS DUJOS RACIONALI RIBA</c:v>
                </c:pt>
                <c:pt idx="4">
                  <c:v> GAMTINĖS DUJOS EFEKTYVI RIBA</c:v>
                </c:pt>
                <c:pt idx="5">
                  <c:v>GAMTINĖS DUJOS NET-ZERO RIBA</c:v>
                </c:pt>
                <c:pt idx="6">
                  <c:v>CENTRINIAI TINKLAI RACIONALI RIBA</c:v>
                </c:pt>
                <c:pt idx="7">
                  <c:v>CENTRINIAI TINKLAI EFEKTYVI RIBA</c:v>
                </c:pt>
                <c:pt idx="8">
                  <c:v>CENTRINIAI TINKLAI NET-ZERO RIBA</c:v>
                </c:pt>
                <c:pt idx="9">
                  <c:v>ELEKTRA RACIONALI RIBA</c:v>
                </c:pt>
                <c:pt idx="10">
                  <c:v>ELEKTRA EFEKTYVI RIBA</c:v>
                </c:pt>
                <c:pt idx="11">
                  <c:v>ELEKTRA NET-ZERO RIBA</c:v>
                </c:pt>
              </c:strCache>
            </c:strRef>
          </c:cat>
          <c:val>
            <c:numRef>
              <c:f>'REZULTATU SINTEZE'!$D$73:$O$73</c:f>
              <c:numCache>
                <c:formatCode>0.0</c:formatCode>
                <c:ptCount val="12"/>
                <c:pt idx="0">
                  <c:v>11.12822034222126</c:v>
                </c:pt>
                <c:pt idx="1">
                  <c:v>14.361700517566213</c:v>
                </c:pt>
                <c:pt idx="2">
                  <c:v>28.039738336992237</c:v>
                </c:pt>
                <c:pt idx="3">
                  <c:v>8.7528574425752339</c:v>
                </c:pt>
                <c:pt idx="4">
                  <c:v>12.383147247739767</c:v>
                </c:pt>
                <c:pt idx="5">
                  <c:v>15.489395829177482</c:v>
                </c:pt>
                <c:pt idx="6">
                  <c:v>6.5498390108220637</c:v>
                </c:pt>
                <c:pt idx="7">
                  <c:v>9.2267008916721132</c:v>
                </c:pt>
                <c:pt idx="8">
                  <c:v>7.9739821527021864</c:v>
                </c:pt>
                <c:pt idx="9">
                  <c:v>4.332366690012158</c:v>
                </c:pt>
                <c:pt idx="10">
                  <c:v>5.2879713301989426</c:v>
                </c:pt>
                <c:pt idx="11">
                  <c:v>3.7788721624904968</c:v>
                </c:pt>
              </c:numCache>
            </c:numRef>
          </c:val>
        </c:ser>
        <c:ser>
          <c:idx val="2"/>
          <c:order val="2"/>
          <c:tx>
            <c:strRef>
              <c:f>'REZULTATU SINTEZE'!$C$74</c:f>
              <c:strCache>
                <c:ptCount val="1"/>
                <c:pt idx="0">
                  <c:v>Stogo atsipirkimo laikas (lūžio taškas) kai GDV=0, metais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'REZULTATU SINTEZE'!$D$61:$O$61</c:f>
              <c:strCache>
                <c:ptCount val="12"/>
                <c:pt idx="0">
                  <c:v>BIOKURAS RACIONALI RIBA</c:v>
                </c:pt>
                <c:pt idx="1">
                  <c:v> BIOKURAS EFEKTYVI RIBA</c:v>
                </c:pt>
                <c:pt idx="2">
                  <c:v>BIOKURAS NET-ZERO RIBA</c:v>
                </c:pt>
                <c:pt idx="3">
                  <c:v>GAMTINĖS DUJOS RACIONALI RIBA</c:v>
                </c:pt>
                <c:pt idx="4">
                  <c:v> GAMTINĖS DUJOS EFEKTYVI RIBA</c:v>
                </c:pt>
                <c:pt idx="5">
                  <c:v>GAMTINĖS DUJOS NET-ZERO RIBA</c:v>
                </c:pt>
                <c:pt idx="6">
                  <c:v>CENTRINIAI TINKLAI RACIONALI RIBA</c:v>
                </c:pt>
                <c:pt idx="7">
                  <c:v>CENTRINIAI TINKLAI EFEKTYVI RIBA</c:v>
                </c:pt>
                <c:pt idx="8">
                  <c:v>CENTRINIAI TINKLAI NET-ZERO RIBA</c:v>
                </c:pt>
                <c:pt idx="9">
                  <c:v>ELEKTRA RACIONALI RIBA</c:v>
                </c:pt>
                <c:pt idx="10">
                  <c:v>ELEKTRA EFEKTYVI RIBA</c:v>
                </c:pt>
                <c:pt idx="11">
                  <c:v>ELEKTRA NET-ZERO RIBA</c:v>
                </c:pt>
              </c:strCache>
            </c:strRef>
          </c:cat>
          <c:val>
            <c:numRef>
              <c:f>'REZULTATU SINTEZE'!$D$74:$O$74</c:f>
              <c:numCache>
                <c:formatCode>0.0</c:formatCode>
                <c:ptCount val="12"/>
                <c:pt idx="0">
                  <c:v>6.742076367618421</c:v>
                </c:pt>
                <c:pt idx="1">
                  <c:v>9.5356386403357014</c:v>
                </c:pt>
                <c:pt idx="2">
                  <c:v>20.28166593595186</c:v>
                </c:pt>
                <c:pt idx="3">
                  <c:v>6.0090302690553603</c:v>
                </c:pt>
                <c:pt idx="4">
                  <c:v>7.3307601777236719</c:v>
                </c:pt>
                <c:pt idx="5">
                  <c:v>11.826889631298089</c:v>
                </c:pt>
                <c:pt idx="6">
                  <c:v>4.0237785916298705</c:v>
                </c:pt>
                <c:pt idx="7">
                  <c:v>5.6433584034548749</c:v>
                </c:pt>
                <c:pt idx="8">
                  <c:v>6.2846745502422845</c:v>
                </c:pt>
                <c:pt idx="9">
                  <c:v>2.7104472920830238</c:v>
                </c:pt>
                <c:pt idx="10">
                  <c:v>3.7234733016837933</c:v>
                </c:pt>
                <c:pt idx="11">
                  <c:v>3.0091096206337102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20384"/>
        <c:axId val="112821472"/>
      </c:radarChart>
      <c:catAx>
        <c:axId val="1128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2821472"/>
        <c:crosses val="autoZero"/>
        <c:auto val="1"/>
        <c:lblAlgn val="ctr"/>
        <c:lblOffset val="100"/>
        <c:noMultiLvlLbl val="0"/>
      </c:catAx>
      <c:valAx>
        <c:axId val="11282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28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'REZULTATU SINTEZE'!$C$170</c:f>
              <c:strCache>
                <c:ptCount val="1"/>
                <c:pt idx="0">
                  <c:v>Grindų vidutinis eksploatavimo efektyvumas (GDV), €/m²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'REZULTATU SINTEZE'!$D$169:$L$169</c:f>
              <c:strCache>
                <c:ptCount val="9"/>
                <c:pt idx="0">
                  <c:v>E</c:v>
                </c:pt>
                <c:pt idx="1">
                  <c:v>D</c:v>
                </c:pt>
                <c:pt idx="2">
                  <c:v>C</c:v>
                </c:pt>
                <c:pt idx="3">
                  <c:v>B*</c:v>
                </c:pt>
                <c:pt idx="4">
                  <c:v>A</c:v>
                </c:pt>
                <c:pt idx="5">
                  <c:v>A+</c:v>
                </c:pt>
                <c:pt idx="6">
                  <c:v>A++</c:v>
                </c:pt>
                <c:pt idx="7">
                  <c:v>A+++*</c:v>
                </c:pt>
                <c:pt idx="8">
                  <c:v>A++++*</c:v>
                </c:pt>
              </c:strCache>
            </c:strRef>
          </c:cat>
          <c:val>
            <c:numRef>
              <c:f>'REZULTATU SINTEZE'!$D$170:$L$170</c:f>
              <c:numCache>
                <c:formatCode>0.00</c:formatCode>
                <c:ptCount val="9"/>
                <c:pt idx="0">
                  <c:v>-35.207343008424644</c:v>
                </c:pt>
                <c:pt idx="1">
                  <c:v>2.8611523078734948</c:v>
                </c:pt>
                <c:pt idx="2">
                  <c:v>27.084543541037881</c:v>
                </c:pt>
                <c:pt idx="3">
                  <c:v>36.921251789483193</c:v>
                </c:pt>
                <c:pt idx="4">
                  <c:v>48.147021454911531</c:v>
                </c:pt>
                <c:pt idx="5">
                  <c:v>50.554393599466323</c:v>
                </c:pt>
                <c:pt idx="6">
                  <c:v>51.020362924571572</c:v>
                </c:pt>
                <c:pt idx="7">
                  <c:v>48.927740952161884</c:v>
                </c:pt>
                <c:pt idx="8">
                  <c:v>44.296775388967504</c:v>
                </c:pt>
              </c:numCache>
            </c:numRef>
          </c:val>
        </c:ser>
        <c:ser>
          <c:idx val="1"/>
          <c:order val="1"/>
          <c:tx>
            <c:strRef>
              <c:f>'REZULTATU SINTEZE'!$C$171</c:f>
              <c:strCache>
                <c:ptCount val="1"/>
                <c:pt idx="0">
                  <c:v>Sienų vidutinis eksploatavimo efektyvumas (GDV),  €/m²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'REZULTATU SINTEZE'!$D$169:$L$169</c:f>
              <c:strCache>
                <c:ptCount val="9"/>
                <c:pt idx="0">
                  <c:v>E</c:v>
                </c:pt>
                <c:pt idx="1">
                  <c:v>D</c:v>
                </c:pt>
                <c:pt idx="2">
                  <c:v>C</c:v>
                </c:pt>
                <c:pt idx="3">
                  <c:v>B*</c:v>
                </c:pt>
                <c:pt idx="4">
                  <c:v>A</c:v>
                </c:pt>
                <c:pt idx="5">
                  <c:v>A+</c:v>
                </c:pt>
                <c:pt idx="6">
                  <c:v>A++</c:v>
                </c:pt>
                <c:pt idx="7">
                  <c:v>A+++*</c:v>
                </c:pt>
                <c:pt idx="8">
                  <c:v>A++++*</c:v>
                </c:pt>
              </c:strCache>
            </c:strRef>
          </c:cat>
          <c:val>
            <c:numRef>
              <c:f>'REZULTATU SINTEZE'!$D$171:$L$171</c:f>
              <c:numCache>
                <c:formatCode>0.00</c:formatCode>
                <c:ptCount val="9"/>
                <c:pt idx="0">
                  <c:v>-54.581222399780138</c:v>
                </c:pt>
                <c:pt idx="1">
                  <c:v>-31.645121152058127</c:v>
                </c:pt>
                <c:pt idx="2">
                  <c:v>15.673395277079859</c:v>
                </c:pt>
                <c:pt idx="3">
                  <c:v>26.02287046218801</c:v>
                </c:pt>
                <c:pt idx="4">
                  <c:v>33.32660092178817</c:v>
                </c:pt>
                <c:pt idx="5">
                  <c:v>34.559364240711666</c:v>
                </c:pt>
                <c:pt idx="6">
                  <c:v>35.083712562123281</c:v>
                </c:pt>
                <c:pt idx="7">
                  <c:v>35.145612198083768</c:v>
                </c:pt>
                <c:pt idx="8">
                  <c:v>32.904063682648243</c:v>
                </c:pt>
              </c:numCache>
            </c:numRef>
          </c:val>
        </c:ser>
        <c:ser>
          <c:idx val="2"/>
          <c:order val="2"/>
          <c:tx>
            <c:strRef>
              <c:f>'REZULTATU SINTEZE'!$C$172</c:f>
              <c:strCache>
                <c:ptCount val="1"/>
                <c:pt idx="0">
                  <c:v>Stogo vidutinis eksploatavimo efektyvumas (GDV),  €/m²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'REZULTATU SINTEZE'!$D$169:$L$169</c:f>
              <c:strCache>
                <c:ptCount val="9"/>
                <c:pt idx="0">
                  <c:v>E</c:v>
                </c:pt>
                <c:pt idx="1">
                  <c:v>D</c:v>
                </c:pt>
                <c:pt idx="2">
                  <c:v>C</c:v>
                </c:pt>
                <c:pt idx="3">
                  <c:v>B*</c:v>
                </c:pt>
                <c:pt idx="4">
                  <c:v>A</c:v>
                </c:pt>
                <c:pt idx="5">
                  <c:v>A+</c:v>
                </c:pt>
                <c:pt idx="6">
                  <c:v>A++</c:v>
                </c:pt>
                <c:pt idx="7">
                  <c:v>A+++*</c:v>
                </c:pt>
                <c:pt idx="8">
                  <c:v>A++++*</c:v>
                </c:pt>
              </c:strCache>
            </c:strRef>
          </c:cat>
          <c:val>
            <c:numRef>
              <c:f>'REZULTATU SINTEZE'!$D$172:$L$172</c:f>
              <c:numCache>
                <c:formatCode>0.00</c:formatCode>
                <c:ptCount val="9"/>
                <c:pt idx="0">
                  <c:v>37.369044323283404</c:v>
                </c:pt>
                <c:pt idx="1">
                  <c:v>58.825027017595865</c:v>
                </c:pt>
                <c:pt idx="2">
                  <c:v>80.528534251540464</c:v>
                </c:pt>
                <c:pt idx="3">
                  <c:v>86.537724887272049</c:v>
                </c:pt>
                <c:pt idx="4">
                  <c:v>89.860570439344059</c:v>
                </c:pt>
                <c:pt idx="5">
                  <c:v>89.931357699425774</c:v>
                </c:pt>
                <c:pt idx="6">
                  <c:v>89.471948512232984</c:v>
                </c:pt>
                <c:pt idx="7">
                  <c:v>88.128837535910861</c:v>
                </c:pt>
                <c:pt idx="8">
                  <c:v>85.619322080063327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31264"/>
        <c:axId val="112827456"/>
      </c:barChart>
      <c:catAx>
        <c:axId val="112831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Energinio naudingumo klasė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12827456"/>
        <c:crosses val="autoZero"/>
        <c:auto val="1"/>
        <c:lblAlgn val="ctr"/>
        <c:lblOffset val="100"/>
        <c:noMultiLvlLbl val="0"/>
      </c:catAx>
      <c:valAx>
        <c:axId val="11282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t-LT" sz="9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GDV, €/m²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11283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'REZULTATU SINTEZE'!$C$170</c:f>
              <c:strCache>
                <c:ptCount val="1"/>
                <c:pt idx="0">
                  <c:v>Grindų vidutinis eksploatavimo efektyvumas (GDV), €/m²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'REZULTATU SINTEZE'!$D$169:$L$169</c:f>
              <c:strCache>
                <c:ptCount val="9"/>
                <c:pt idx="0">
                  <c:v>E</c:v>
                </c:pt>
                <c:pt idx="1">
                  <c:v>D</c:v>
                </c:pt>
                <c:pt idx="2">
                  <c:v>C</c:v>
                </c:pt>
                <c:pt idx="3">
                  <c:v>B*</c:v>
                </c:pt>
                <c:pt idx="4">
                  <c:v>A</c:v>
                </c:pt>
                <c:pt idx="5">
                  <c:v>A+</c:v>
                </c:pt>
                <c:pt idx="6">
                  <c:v>A++</c:v>
                </c:pt>
                <c:pt idx="7">
                  <c:v>A+++*</c:v>
                </c:pt>
                <c:pt idx="8">
                  <c:v>A++++*</c:v>
                </c:pt>
              </c:strCache>
            </c:strRef>
          </c:cat>
          <c:val>
            <c:numRef>
              <c:f>'REZULTATU SINTEZE'!$D$170:$L$170</c:f>
              <c:numCache>
                <c:formatCode>0.00</c:formatCode>
                <c:ptCount val="9"/>
                <c:pt idx="0">
                  <c:v>-35.207343008424644</c:v>
                </c:pt>
                <c:pt idx="1">
                  <c:v>2.8611523078734948</c:v>
                </c:pt>
                <c:pt idx="2">
                  <c:v>27.084543541037881</c:v>
                </c:pt>
                <c:pt idx="3">
                  <c:v>36.921251789483193</c:v>
                </c:pt>
                <c:pt idx="4">
                  <c:v>48.147021454911531</c:v>
                </c:pt>
                <c:pt idx="5">
                  <c:v>50.554393599466323</c:v>
                </c:pt>
                <c:pt idx="6">
                  <c:v>51.020362924571572</c:v>
                </c:pt>
                <c:pt idx="7">
                  <c:v>48.927740952161884</c:v>
                </c:pt>
                <c:pt idx="8">
                  <c:v>44.296775388967504</c:v>
                </c:pt>
              </c:numCache>
            </c:numRef>
          </c:val>
        </c:ser>
        <c:ser>
          <c:idx val="1"/>
          <c:order val="1"/>
          <c:tx>
            <c:strRef>
              <c:f>'REZULTATU SINTEZE'!$C$171</c:f>
              <c:strCache>
                <c:ptCount val="1"/>
                <c:pt idx="0">
                  <c:v>Sienų vidutinis eksploatavimo efektyvumas (GDV),  €/m²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'REZULTATU SINTEZE'!$D$169:$L$169</c:f>
              <c:strCache>
                <c:ptCount val="9"/>
                <c:pt idx="0">
                  <c:v>E</c:v>
                </c:pt>
                <c:pt idx="1">
                  <c:v>D</c:v>
                </c:pt>
                <c:pt idx="2">
                  <c:v>C</c:v>
                </c:pt>
                <c:pt idx="3">
                  <c:v>B*</c:v>
                </c:pt>
                <c:pt idx="4">
                  <c:v>A</c:v>
                </c:pt>
                <c:pt idx="5">
                  <c:v>A+</c:v>
                </c:pt>
                <c:pt idx="6">
                  <c:v>A++</c:v>
                </c:pt>
                <c:pt idx="7">
                  <c:v>A+++*</c:v>
                </c:pt>
                <c:pt idx="8">
                  <c:v>A++++*</c:v>
                </c:pt>
              </c:strCache>
            </c:strRef>
          </c:cat>
          <c:val>
            <c:numRef>
              <c:f>'REZULTATU SINTEZE'!$D$171:$L$171</c:f>
              <c:numCache>
                <c:formatCode>0.00</c:formatCode>
                <c:ptCount val="9"/>
                <c:pt idx="0">
                  <c:v>-54.581222399780138</c:v>
                </c:pt>
                <c:pt idx="1">
                  <c:v>-31.645121152058127</c:v>
                </c:pt>
                <c:pt idx="2">
                  <c:v>15.673395277079859</c:v>
                </c:pt>
                <c:pt idx="3">
                  <c:v>26.02287046218801</c:v>
                </c:pt>
                <c:pt idx="4">
                  <c:v>33.32660092178817</c:v>
                </c:pt>
                <c:pt idx="5">
                  <c:v>34.559364240711666</c:v>
                </c:pt>
                <c:pt idx="6">
                  <c:v>35.083712562123281</c:v>
                </c:pt>
                <c:pt idx="7">
                  <c:v>35.145612198083768</c:v>
                </c:pt>
                <c:pt idx="8">
                  <c:v>32.904063682648243</c:v>
                </c:pt>
              </c:numCache>
            </c:numRef>
          </c:val>
        </c:ser>
        <c:ser>
          <c:idx val="2"/>
          <c:order val="2"/>
          <c:tx>
            <c:strRef>
              <c:f>'REZULTATU SINTEZE'!$C$172</c:f>
              <c:strCache>
                <c:ptCount val="1"/>
                <c:pt idx="0">
                  <c:v>Stogo vidutinis eksploatavimo efektyvumas (GDV),  €/m²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'REZULTATU SINTEZE'!$D$169:$L$169</c:f>
              <c:strCache>
                <c:ptCount val="9"/>
                <c:pt idx="0">
                  <c:v>E</c:v>
                </c:pt>
                <c:pt idx="1">
                  <c:v>D</c:v>
                </c:pt>
                <c:pt idx="2">
                  <c:v>C</c:v>
                </c:pt>
                <c:pt idx="3">
                  <c:v>B*</c:v>
                </c:pt>
                <c:pt idx="4">
                  <c:v>A</c:v>
                </c:pt>
                <c:pt idx="5">
                  <c:v>A+</c:v>
                </c:pt>
                <c:pt idx="6">
                  <c:v>A++</c:v>
                </c:pt>
                <c:pt idx="7">
                  <c:v>A+++*</c:v>
                </c:pt>
                <c:pt idx="8">
                  <c:v>A++++*</c:v>
                </c:pt>
              </c:strCache>
            </c:strRef>
          </c:cat>
          <c:val>
            <c:numRef>
              <c:f>'REZULTATU SINTEZE'!$D$172:$L$172</c:f>
              <c:numCache>
                <c:formatCode>0.00</c:formatCode>
                <c:ptCount val="9"/>
                <c:pt idx="0">
                  <c:v>37.369044323283404</c:v>
                </c:pt>
                <c:pt idx="1">
                  <c:v>58.825027017595865</c:v>
                </c:pt>
                <c:pt idx="2">
                  <c:v>80.528534251540464</c:v>
                </c:pt>
                <c:pt idx="3">
                  <c:v>86.537724887272049</c:v>
                </c:pt>
                <c:pt idx="4">
                  <c:v>89.860570439344059</c:v>
                </c:pt>
                <c:pt idx="5">
                  <c:v>89.931357699425774</c:v>
                </c:pt>
                <c:pt idx="6">
                  <c:v>89.471948512232984</c:v>
                </c:pt>
                <c:pt idx="7">
                  <c:v>88.128837535910861</c:v>
                </c:pt>
                <c:pt idx="8">
                  <c:v>85.619322080063327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26912"/>
        <c:axId val="112829088"/>
      </c:radarChart>
      <c:catAx>
        <c:axId val="11282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2829088"/>
        <c:crosses val="autoZero"/>
        <c:auto val="1"/>
        <c:lblAlgn val="ctr"/>
        <c:lblOffset val="100"/>
        <c:noMultiLvlLbl val="0"/>
      </c:catAx>
      <c:valAx>
        <c:axId val="1128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282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225139</xdr:colOff>
      <xdr:row>77</xdr:row>
      <xdr:rowOff>178375</xdr:rowOff>
    </xdr:from>
    <xdr:to>
      <xdr:col>3</xdr:col>
      <xdr:colOff>155865</xdr:colOff>
      <xdr:row>98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102</xdr:row>
      <xdr:rowOff>17318</xdr:rowOff>
    </xdr:from>
    <xdr:to>
      <xdr:col>3</xdr:col>
      <xdr:colOff>311726</xdr:colOff>
      <xdr:row>122</xdr:row>
      <xdr:rowOff>29443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305733</xdr:colOff>
      <xdr:row>126</xdr:row>
      <xdr:rowOff>17318</xdr:rowOff>
    </xdr:from>
    <xdr:to>
      <xdr:col>3</xdr:col>
      <xdr:colOff>219142</xdr:colOff>
      <xdr:row>145</xdr:row>
      <xdr:rowOff>86591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153865</xdr:colOff>
      <xdr:row>148</xdr:row>
      <xdr:rowOff>156062</xdr:rowOff>
    </xdr:from>
    <xdr:to>
      <xdr:col>6</xdr:col>
      <xdr:colOff>468923</xdr:colOff>
      <xdr:row>166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329711</xdr:colOff>
      <xdr:row>148</xdr:row>
      <xdr:rowOff>134080</xdr:rowOff>
    </xdr:from>
    <xdr:to>
      <xdr:col>3</xdr:col>
      <xdr:colOff>102577</xdr:colOff>
      <xdr:row>166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19050</xdr:rowOff>
        </xdr:from>
        <xdr:to>
          <xdr:col>2</xdr:col>
          <xdr:colOff>581025</xdr:colOff>
          <xdr:row>25</xdr:row>
          <xdr:rowOff>161925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29</xdr:row>
          <xdr:rowOff>0</xdr:rowOff>
        </xdr:from>
        <xdr:to>
          <xdr:col>2</xdr:col>
          <xdr:colOff>552450</xdr:colOff>
          <xdr:row>31</xdr:row>
          <xdr:rowOff>47625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590550</xdr:colOff>
          <xdr:row>34</xdr:row>
          <xdr:rowOff>0</xdr:rowOff>
        </xdr:from>
        <xdr:to>
          <xdr:col>2</xdr:col>
          <xdr:colOff>466725</xdr:colOff>
          <xdr:row>36</xdr:row>
          <xdr:rowOff>38100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NDYS/EXEL%20SKAICIUOKLES02/4%20VARIANTAI%20GRINDYS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ENOS/exel%20skaiciuokles%20sienos/4%20VARIANTAI%20SIENOS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OGAS/EXEL%20SKAICIUOKLES%20STOGO/4%20VARIANTAI%20STOGO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GRINDŲ</v>
          </cell>
          <cell r="D2" t="str">
            <v>Biokuro RACIONALI RIBA</v>
          </cell>
          <cell r="E2" t="str">
            <v>Biokuro EFEKTYVI RIBA</v>
          </cell>
          <cell r="F2" t="str">
            <v>Biokuro NET-ZERO RIBA</v>
          </cell>
          <cell r="G2" t="str">
            <v>Gamtinių dujų RACIONALI RIBA</v>
          </cell>
          <cell r="H2" t="str">
            <v>Gamtinių dujų EFEKTYVI RIBA</v>
          </cell>
          <cell r="I2" t="str">
            <v>Gamtinių dujų NET-ZERO RIBA</v>
          </cell>
          <cell r="J2" t="str">
            <v>Centrinių tinklų RACIONALI RIBA</v>
          </cell>
          <cell r="K2" t="str">
            <v>Centrinių tinklų EFEKTYVI RIBA</v>
          </cell>
          <cell r="L2" t="str">
            <v>Centrinių tinklų NET-ZERO RIBA</v>
          </cell>
          <cell r="M2" t="str">
            <v>Elektra RACIONALI RIBA</v>
          </cell>
          <cell r="N2" t="str">
            <v>Elektra EFEKTYVI RIBA</v>
          </cell>
          <cell r="O2" t="str">
            <v>Elektra NET-ZERO RIBA</v>
          </cell>
        </row>
        <row r="3">
          <cell r="B3" t="str">
            <v>Eil.Nr.</v>
          </cell>
          <cell r="C3" t="str">
            <v>Pavadinimas</v>
          </cell>
          <cell r="D3" t="str">
            <v>Integruotas bendrasis vertinimas</v>
          </cell>
          <cell r="E3" t="str">
            <v>Integruotas bendrasis vertinimas</v>
          </cell>
          <cell r="F3" t="str">
            <v>Integruotas bendrasis vertinimas</v>
          </cell>
          <cell r="G3" t="str">
            <v>Integruotas bendrasis vertinimas</v>
          </cell>
          <cell r="H3" t="str">
            <v>Integruotas bendrasis vertinimas</v>
          </cell>
          <cell r="I3" t="str">
            <v>Integruotas bendrasis vertinimas</v>
          </cell>
          <cell r="J3" t="str">
            <v>Integruotas bendrasis vertinimas</v>
          </cell>
          <cell r="K3" t="str">
            <v>Integruotas bendrasis vertinimas</v>
          </cell>
          <cell r="L3" t="str">
            <v>Integruotas bendrasis vertinimas</v>
          </cell>
          <cell r="M3" t="str">
            <v>Integruotas bendrasis vertinimas</v>
          </cell>
          <cell r="N3" t="str">
            <v>Integruotas bendrasis vertinimas</v>
          </cell>
          <cell r="O3" t="str">
            <v>Integruotas bendrasis vertinimas</v>
          </cell>
        </row>
        <row r="4">
          <cell r="B4">
            <v>1</v>
          </cell>
          <cell r="C4" t="str">
            <v>Energijos kaina, Eur/kWh</v>
          </cell>
          <cell r="D4">
            <v>1.8984899999999996E-2</v>
          </cell>
          <cell r="E4">
            <v>1.8984899999999996E-2</v>
          </cell>
          <cell r="F4">
            <v>1.8984899999999996E-2</v>
          </cell>
          <cell r="G4">
            <v>3.2319099999999996E-2</v>
          </cell>
          <cell r="H4">
            <v>3.2319099999999996E-2</v>
          </cell>
          <cell r="I4">
            <v>3.2319099999999996E-2</v>
          </cell>
          <cell r="J4">
            <v>6.1321583333333339E-2</v>
          </cell>
          <cell r="K4">
            <v>6.1321583333333339E-2</v>
          </cell>
          <cell r="L4">
            <v>6.1321583333333339E-2</v>
          </cell>
          <cell r="M4">
            <v>0.12584000000000004</v>
          </cell>
          <cell r="N4">
            <v>0.12584000000000004</v>
          </cell>
          <cell r="O4">
            <v>0.12584000000000004</v>
          </cell>
        </row>
        <row r="5">
          <cell r="B5">
            <v>2</v>
          </cell>
          <cell r="C5" t="str">
            <v>Bendrosios išlaidos (GDV) per 30m laikotarpį, Eur/m2</v>
          </cell>
          <cell r="D5">
            <v>20.983609182273714</v>
          </cell>
          <cell r="E5">
            <v>21.680660891613996</v>
          </cell>
          <cell r="F5">
            <v>34.018646475090648</v>
          </cell>
          <cell r="G5">
            <v>28.873393112053488</v>
          </cell>
          <cell r="H5">
            <v>31.123653720213159</v>
          </cell>
          <cell r="I5">
            <v>37.683533442064721</v>
          </cell>
          <cell r="J5">
            <v>40.172377542852246</v>
          </cell>
          <cell r="K5">
            <v>44.163721275263022</v>
          </cell>
          <cell r="L5">
            <v>44.163721275263022</v>
          </cell>
          <cell r="M5">
            <v>64.445453908919148</v>
          </cell>
          <cell r="N5">
            <v>70.194121912396994</v>
          </cell>
          <cell r="O5">
            <v>64.445453908919148</v>
          </cell>
        </row>
        <row r="6">
          <cell r="B6">
            <v>3</v>
          </cell>
          <cell r="C6" t="str">
            <v>Energinio naudingumo klasė</v>
          </cell>
          <cell r="D6" t="str">
            <v>C</v>
          </cell>
          <cell r="E6" t="str">
            <v>B*</v>
          </cell>
          <cell r="F6" t="str">
            <v>A++</v>
          </cell>
          <cell r="G6" t="str">
            <v>B*</v>
          </cell>
          <cell r="H6" t="str">
            <v>A</v>
          </cell>
          <cell r="I6" t="str">
            <v>A++</v>
          </cell>
          <cell r="J6" t="str">
            <v>A</v>
          </cell>
          <cell r="K6" t="str">
            <v>A++</v>
          </cell>
          <cell r="L6" t="str">
            <v>A++</v>
          </cell>
          <cell r="M6" t="str">
            <v>A++</v>
          </cell>
          <cell r="N6" t="str">
            <v>A++++*</v>
          </cell>
          <cell r="O6" t="str">
            <v>A++</v>
          </cell>
        </row>
        <row r="7">
          <cell r="B7">
            <v>4</v>
          </cell>
          <cell r="C7" t="str">
            <v>Termoizoliacinio sluoksnio storis, mm</v>
          </cell>
          <cell r="D7">
            <v>90</v>
          </cell>
          <cell r="E7">
            <v>120</v>
          </cell>
          <cell r="F7">
            <v>310</v>
          </cell>
          <cell r="G7">
            <v>120</v>
          </cell>
          <cell r="H7">
            <v>200</v>
          </cell>
          <cell r="I7">
            <v>310</v>
          </cell>
          <cell r="J7">
            <v>200</v>
          </cell>
          <cell r="K7">
            <v>310</v>
          </cell>
          <cell r="L7">
            <v>310</v>
          </cell>
          <cell r="M7">
            <v>310</v>
          </cell>
          <cell r="N7">
            <v>500</v>
          </cell>
          <cell r="O7">
            <v>310</v>
          </cell>
        </row>
        <row r="8">
          <cell r="B8">
            <v>5</v>
          </cell>
          <cell r="C8" t="str">
            <v>Atsipirkimo laikas (lūžio taškas) kai GDV=0, metais</v>
          </cell>
          <cell r="D8">
            <v>7.5313610008125043</v>
          </cell>
          <cell r="E8">
            <v>9.4193141576267632</v>
          </cell>
          <cell r="F8">
            <v>24.60156117859124</v>
          </cell>
          <cell r="G8">
            <v>5.9399808267219303</v>
          </cell>
          <cell r="H8">
            <v>9.1129455293576918</v>
          </cell>
          <cell r="I8">
            <v>13.908704568968401</v>
          </cell>
          <cell r="J8">
            <v>4.9448553072451933</v>
          </cell>
          <cell r="K8">
            <v>7.261006697420056</v>
          </cell>
          <cell r="L8">
            <v>7.261006697420056</v>
          </cell>
          <cell r="M8">
            <v>3.4571378640040664</v>
          </cell>
          <cell r="N8">
            <v>5.3437256477558659</v>
          </cell>
          <cell r="O8">
            <v>3.4571378640040664</v>
          </cell>
        </row>
        <row r="9">
          <cell r="B9">
            <v>6</v>
          </cell>
          <cell r="C9" t="str">
            <v>Investavimo pradžios data</v>
          </cell>
          <cell r="D9">
            <v>42501</v>
          </cell>
          <cell r="E9">
            <v>42501</v>
          </cell>
          <cell r="F9">
            <v>42501</v>
          </cell>
          <cell r="G9">
            <v>42501</v>
          </cell>
          <cell r="H9">
            <v>42501</v>
          </cell>
          <cell r="I9">
            <v>42501</v>
          </cell>
          <cell r="J9">
            <v>42501</v>
          </cell>
          <cell r="K9">
            <v>42501</v>
          </cell>
          <cell r="L9">
            <v>42501</v>
          </cell>
          <cell r="M9">
            <v>42501</v>
          </cell>
          <cell r="N9">
            <v>42501</v>
          </cell>
          <cell r="O9">
            <v>42501</v>
          </cell>
        </row>
        <row r="10">
          <cell r="B10">
            <v>7</v>
          </cell>
          <cell r="C10" t="str">
            <v>Pradinių investicijų atsipirkimo data</v>
          </cell>
          <cell r="D10">
            <v>45250</v>
          </cell>
          <cell r="E10">
            <v>45939.049667533771</v>
          </cell>
          <cell r="F10">
            <v>51480.569830185806</v>
          </cell>
          <cell r="G10">
            <v>44669</v>
          </cell>
          <cell r="H10">
            <v>45827.22511821556</v>
          </cell>
          <cell r="I10">
            <v>47577.677167673464</v>
          </cell>
          <cell r="J10">
            <v>44306</v>
          </cell>
          <cell r="K10">
            <v>45151.267444558318</v>
          </cell>
          <cell r="L10">
            <v>45151.267444558318</v>
          </cell>
          <cell r="M10">
            <v>43763</v>
          </cell>
          <cell r="N10">
            <v>44451.459861430892</v>
          </cell>
          <cell r="O10">
            <v>43762.855320361487</v>
          </cell>
        </row>
        <row r="11">
          <cell r="B11">
            <v>8</v>
          </cell>
          <cell r="C11" t="str">
            <v>Laikas per kurį skaičiuojami sutaupymai, metais</v>
          </cell>
          <cell r="D11">
            <v>22.468638999187498</v>
          </cell>
          <cell r="E11">
            <v>20.580685842373235</v>
          </cell>
          <cell r="F11">
            <v>5.3984388214087602</v>
          </cell>
          <cell r="G11">
            <v>24.060019173278071</v>
          </cell>
          <cell r="H11">
            <v>20.887054470642308</v>
          </cell>
          <cell r="I11">
            <v>16.091295431031597</v>
          </cell>
          <cell r="J11">
            <v>25.055144692754808</v>
          </cell>
          <cell r="K11">
            <v>22.738993302579942</v>
          </cell>
          <cell r="L11">
            <v>22.738993302579942</v>
          </cell>
          <cell r="M11">
            <v>26.542862135995932</v>
          </cell>
          <cell r="N11">
            <v>24.656274352244132</v>
          </cell>
          <cell r="O11">
            <v>26.542862135995932</v>
          </cell>
        </row>
        <row r="12">
          <cell r="B12">
            <v>9</v>
          </cell>
          <cell r="C12" t="str">
            <v>Skaičiuojamasis periodas, metais</v>
          </cell>
          <cell r="D12">
            <v>30</v>
          </cell>
          <cell r="E12">
            <v>30</v>
          </cell>
          <cell r="F12">
            <v>30</v>
          </cell>
          <cell r="G12">
            <v>30</v>
          </cell>
          <cell r="H12">
            <v>30</v>
          </cell>
          <cell r="I12">
            <v>30</v>
          </cell>
          <cell r="J12">
            <v>30</v>
          </cell>
          <cell r="K12">
            <v>30</v>
          </cell>
          <cell r="L12">
            <v>30</v>
          </cell>
          <cell r="M12">
            <v>30</v>
          </cell>
          <cell r="N12">
            <v>30</v>
          </cell>
          <cell r="O12">
            <v>30</v>
          </cell>
        </row>
        <row r="13">
          <cell r="B13">
            <v>10</v>
          </cell>
          <cell r="C13" t="str">
            <v>Atitvaros šilumos perdavimo koeficientas</v>
          </cell>
          <cell r="D13">
            <v>0.25</v>
          </cell>
          <cell r="E13">
            <v>0.2</v>
          </cell>
          <cell r="F13">
            <v>0.1</v>
          </cell>
          <cell r="G13">
            <v>0.2</v>
          </cell>
          <cell r="H13">
            <v>0.14000000000000001</v>
          </cell>
          <cell r="I13">
            <v>0.1</v>
          </cell>
          <cell r="J13">
            <v>0.14000000000000001</v>
          </cell>
          <cell r="K13">
            <v>0.1</v>
          </cell>
          <cell r="L13">
            <v>0.1</v>
          </cell>
          <cell r="M13">
            <v>0.1</v>
          </cell>
          <cell r="N13">
            <v>6.7000000000000004E-2</v>
          </cell>
          <cell r="O13">
            <v>0.1</v>
          </cell>
        </row>
        <row r="14">
          <cell r="B14">
            <v>11</v>
          </cell>
          <cell r="C14" t="str">
            <v>Sąnaudų ir naudos santykis laiko atžvilgiu</v>
          </cell>
          <cell r="D14">
            <v>0.25104536669375016</v>
          </cell>
          <cell r="E14">
            <v>0.31397713858755877</v>
          </cell>
          <cell r="F14">
            <v>0.82005203928637471</v>
          </cell>
          <cell r="G14">
            <v>0.197999360890731</v>
          </cell>
          <cell r="H14">
            <v>0.30376485097858974</v>
          </cell>
          <cell r="I14">
            <v>0.46362348563228006</v>
          </cell>
          <cell r="J14">
            <v>0.16482851024150644</v>
          </cell>
          <cell r="K14">
            <v>0.24203355658066852</v>
          </cell>
          <cell r="L14">
            <v>0.24203355658066852</v>
          </cell>
          <cell r="M14">
            <v>0.11523792880013554</v>
          </cell>
          <cell r="N14">
            <v>0.17812418825852885</v>
          </cell>
          <cell r="O14">
            <v>0.11523792880013554</v>
          </cell>
        </row>
        <row r="15">
          <cell r="B15">
            <v>12</v>
          </cell>
          <cell r="C15" t="str">
            <v>Storio trukūmas (+) arba perteklius (-) lyginant su energijos beveik nevartojančiu pastatu, proc.</v>
          </cell>
          <cell r="D15">
            <v>70.967741935483872</v>
          </cell>
          <cell r="E15">
            <v>61.29032258064516</v>
          </cell>
          <cell r="F15">
            <v>0</v>
          </cell>
          <cell r="G15">
            <v>61.29032258064516</v>
          </cell>
          <cell r="H15">
            <v>35.483870967741936</v>
          </cell>
          <cell r="I15">
            <v>0</v>
          </cell>
          <cell r="J15">
            <v>35.483870967741936</v>
          </cell>
          <cell r="K15">
            <v>0</v>
          </cell>
          <cell r="L15">
            <v>0</v>
          </cell>
          <cell r="M15">
            <v>0</v>
          </cell>
          <cell r="N15">
            <v>-61.290322580645153</v>
          </cell>
          <cell r="O15">
            <v>0</v>
          </cell>
        </row>
        <row r="16">
          <cell r="B16">
            <v>13</v>
          </cell>
          <cell r="C16" t="str">
            <v>Sąnaudų trukūmas (+) arba perteklius (-) lyginant su energijos beveik nevartojančiu pastatu, proc.</v>
          </cell>
          <cell r="D16">
            <v>38.317330768469972</v>
          </cell>
          <cell r="E16">
            <v>36.268302422057999</v>
          </cell>
          <cell r="F16">
            <v>0</v>
          </cell>
          <cell r="G16">
            <v>23.379284067286548</v>
          </cell>
          <cell r="H16">
            <v>17.407814826963687</v>
          </cell>
          <cell r="I16">
            <v>0</v>
          </cell>
          <cell r="J16">
            <v>9.0376073780866051</v>
          </cell>
          <cell r="K16">
            <v>0</v>
          </cell>
          <cell r="L16">
            <v>0</v>
          </cell>
          <cell r="M16">
            <v>0</v>
          </cell>
          <cell r="N16">
            <v>-8.9202071748962197</v>
          </cell>
          <cell r="O16">
            <v>0</v>
          </cell>
        </row>
        <row r="17">
          <cell r="B17">
            <v>14</v>
          </cell>
          <cell r="C17" t="str">
            <v>Laiko trukūmas (+) arba perteklius (-) lyginant su energijos beveik nevartojančiu pastatu, proc.</v>
          </cell>
          <cell r="D17">
            <v>69.386654179628067</v>
          </cell>
          <cell r="E17">
            <v>61.712534870251915</v>
          </cell>
          <cell r="F17">
            <v>0</v>
          </cell>
          <cell r="G17">
            <v>57.293069262722184</v>
          </cell>
          <cell r="H17">
            <v>34.480271083695953</v>
          </cell>
          <cell r="I17">
            <v>0</v>
          </cell>
          <cell r="J17">
            <v>31.898488552528477</v>
          </cell>
          <cell r="K17">
            <v>0</v>
          </cell>
          <cell r="L17">
            <v>0</v>
          </cell>
          <cell r="M17">
            <v>0</v>
          </cell>
          <cell r="N17">
            <v>-54.570799834020761</v>
          </cell>
          <cell r="O17">
            <v>0</v>
          </cell>
        </row>
        <row r="99">
          <cell r="D99">
            <v>-35.207343008424644</v>
          </cell>
          <cell r="E99">
            <v>2.8611523078734948</v>
          </cell>
          <cell r="F99">
            <v>27.084543541037881</v>
          </cell>
          <cell r="G99">
            <v>36.921251789483193</v>
          </cell>
          <cell r="H99">
            <v>48.147021454911531</v>
          </cell>
          <cell r="I99">
            <v>50.554393599466323</v>
          </cell>
          <cell r="J99">
            <v>51.020362924571572</v>
          </cell>
          <cell r="K99">
            <v>48.927740952161884</v>
          </cell>
          <cell r="L99">
            <v>44.296775388967504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SIENŲ</v>
          </cell>
          <cell r="D2" t="str">
            <v>Biokuras RACIONALI RIBA</v>
          </cell>
          <cell r="E2" t="str">
            <v>Biokuras EFEKTYVI RIBA</v>
          </cell>
          <cell r="F2" t="str">
            <v>Biokuras NET-ZERO RIBA</v>
          </cell>
          <cell r="G2" t="str">
            <v xml:space="preserve"> Gamtinės dujos RACIONALI RIBA</v>
          </cell>
          <cell r="H2" t="str">
            <v xml:space="preserve"> Gamtinės dujos EFEKTYVI RIBA</v>
          </cell>
          <cell r="I2" t="str">
            <v>Gamtinės dujos NET-ZERO RIBA</v>
          </cell>
          <cell r="J2" t="str">
            <v>Centriniai tinklai RACIONALI RIBA</v>
          </cell>
          <cell r="K2" t="str">
            <v>Centriniai tinklai EFEKTYVI RIBA</v>
          </cell>
          <cell r="L2" t="str">
            <v>Centriniai tinklai NET-ZERO RIBA</v>
          </cell>
          <cell r="M2" t="str">
            <v>Elektra RACIONALI RIBA</v>
          </cell>
          <cell r="N2" t="str">
            <v>Elektra EFEKTYVI RIBA</v>
          </cell>
          <cell r="O2" t="str">
            <v>Elektra NET-ZERO RIBA</v>
          </cell>
        </row>
        <row r="3">
          <cell r="B3" t="str">
            <v>Eil.Nr.</v>
          </cell>
          <cell r="C3" t="str">
            <v>Pavadinimas</v>
          </cell>
          <cell r="D3" t="str">
            <v>Integruotas bendrasis vertinimas</v>
          </cell>
          <cell r="E3" t="str">
            <v>Integruotas bendrasis vertinimas</v>
          </cell>
          <cell r="F3" t="str">
            <v>Integruotas bendrasis vertinimas</v>
          </cell>
          <cell r="G3" t="str">
            <v>Integruotas bendrasis vertinimas</v>
          </cell>
          <cell r="H3" t="str">
            <v>Integruotas bendrasis vertinimas</v>
          </cell>
          <cell r="I3" t="str">
            <v>Integruotas bendrasis vertinimas</v>
          </cell>
          <cell r="J3" t="str">
            <v>Integruotas bendrasis vertinimas</v>
          </cell>
          <cell r="K3" t="str">
            <v>Integruotas bendrasis vertinimas</v>
          </cell>
          <cell r="L3" t="str">
            <v>Integruotas bendrasis vertinimas</v>
          </cell>
          <cell r="M3" t="str">
            <v>Integruotas bendrasis vertinimas</v>
          </cell>
          <cell r="N3" t="str">
            <v>Integruotas bendrasis vertinimas</v>
          </cell>
          <cell r="O3" t="str">
            <v>Integruotas bendrasis vertinimas</v>
          </cell>
        </row>
        <row r="4">
          <cell r="B4">
            <v>1</v>
          </cell>
          <cell r="C4" t="str">
            <v>Energijos kaina, Eur/kWh</v>
          </cell>
          <cell r="D4">
            <v>1.8984899999999996E-2</v>
          </cell>
          <cell r="E4">
            <v>1.8984899999999996E-2</v>
          </cell>
          <cell r="F4">
            <v>1.8984899999999996E-2</v>
          </cell>
          <cell r="G4">
            <v>3.2319099999999996E-2</v>
          </cell>
          <cell r="H4">
            <v>3.2319099999999996E-2</v>
          </cell>
          <cell r="I4">
            <v>3.2319099999999996E-2</v>
          </cell>
          <cell r="J4">
            <v>6.1321583333333339E-2</v>
          </cell>
          <cell r="K4">
            <v>6.1321583333333339E-2</v>
          </cell>
          <cell r="L4">
            <v>6.1321583333333339E-2</v>
          </cell>
          <cell r="M4">
            <v>0.12584000000000004</v>
          </cell>
          <cell r="N4">
            <v>0.12584000000000004</v>
          </cell>
          <cell r="O4">
            <v>0.12584000000000004</v>
          </cell>
        </row>
        <row r="5">
          <cell r="B5">
            <v>2</v>
          </cell>
          <cell r="C5" t="str">
            <v>Bendrosios išlaidos (GDV) per 30m laikotarpį, Eur/m2</v>
          </cell>
          <cell r="D5">
            <v>21.034399836075345</v>
          </cell>
          <cell r="E5">
            <v>22.455871219105465</v>
          </cell>
          <cell r="F5">
            <v>30.933148000843584</v>
          </cell>
          <cell r="G5">
            <v>28.607086416879248</v>
          </cell>
          <cell r="H5">
            <v>31.464622938738245</v>
          </cell>
          <cell r="I5">
            <v>34.762485024028031</v>
          </cell>
          <cell r="J5">
            <v>40.69595070301002</v>
          </cell>
          <cell r="K5">
            <v>44.663017108388495</v>
          </cell>
          <cell r="L5">
            <v>42.446092303566573</v>
          </cell>
          <cell r="M5">
            <v>62.288061386453819</v>
          </cell>
          <cell r="N5">
            <v>64.098601452805553</v>
          </cell>
          <cell r="O5">
            <v>62.725260896446436</v>
          </cell>
        </row>
        <row r="6">
          <cell r="B6">
            <v>3</v>
          </cell>
          <cell r="C6" t="str">
            <v>Energinio naudingumo klasė</v>
          </cell>
          <cell r="D6" t="str">
            <v>C</v>
          </cell>
          <cell r="E6" t="str">
            <v>B*</v>
          </cell>
          <cell r="F6" t="str">
            <v>A++</v>
          </cell>
          <cell r="G6" t="str">
            <v>B*</v>
          </cell>
          <cell r="H6" t="str">
            <v>A</v>
          </cell>
          <cell r="I6" t="str">
            <v>A++</v>
          </cell>
          <cell r="J6" t="str">
            <v>A</v>
          </cell>
          <cell r="K6" t="str">
            <v>A+++*</v>
          </cell>
          <cell r="L6" t="str">
            <v>A++</v>
          </cell>
          <cell r="M6" t="str">
            <v>A+++*</v>
          </cell>
          <cell r="N6" t="str">
            <v>A++++*</v>
          </cell>
          <cell r="O6" t="str">
            <v>A++</v>
          </cell>
        </row>
        <row r="7">
          <cell r="B7">
            <v>4</v>
          </cell>
          <cell r="C7" t="str">
            <v>Termoizoliacinio sluoksnio storis, mm</v>
          </cell>
          <cell r="D7">
            <v>130</v>
          </cell>
          <cell r="E7">
            <v>180</v>
          </cell>
          <cell r="F7">
            <v>340</v>
          </cell>
          <cell r="G7">
            <v>180</v>
          </cell>
          <cell r="H7">
            <v>270</v>
          </cell>
          <cell r="I7">
            <v>340</v>
          </cell>
          <cell r="J7">
            <v>270</v>
          </cell>
          <cell r="K7">
            <v>400</v>
          </cell>
          <cell r="L7">
            <v>340</v>
          </cell>
          <cell r="M7">
            <v>400</v>
          </cell>
          <cell r="N7">
            <v>500</v>
          </cell>
          <cell r="O7">
            <v>340</v>
          </cell>
        </row>
        <row r="8">
          <cell r="B8">
            <v>5</v>
          </cell>
          <cell r="C8" t="str">
            <v>Atsipirkimo laikas (lūžio taškas) kai GDV=0, metais</v>
          </cell>
          <cell r="D8">
            <v>11.12822034222126</v>
          </cell>
          <cell r="E8">
            <v>14.361700517566213</v>
          </cell>
          <cell r="F8">
            <v>28.039738336992237</v>
          </cell>
          <cell r="G8">
            <v>8.7528574425752339</v>
          </cell>
          <cell r="H8">
            <v>12.383147247739767</v>
          </cell>
          <cell r="I8">
            <v>15.489395829177482</v>
          </cell>
          <cell r="J8">
            <v>6.5498390108220637</v>
          </cell>
          <cell r="K8">
            <v>9.2267008916721132</v>
          </cell>
          <cell r="L8">
            <v>7.9739821527021864</v>
          </cell>
          <cell r="M8">
            <v>4.332366690012158</v>
          </cell>
          <cell r="N8">
            <v>5.2879713301989426</v>
          </cell>
          <cell r="O8">
            <v>3.7788721624904968</v>
          </cell>
        </row>
        <row r="9">
          <cell r="B9">
            <v>6</v>
          </cell>
          <cell r="C9" t="str">
            <v>Investavimo pradžios data</v>
          </cell>
          <cell r="D9">
            <v>42501</v>
          </cell>
          <cell r="E9">
            <v>42501</v>
          </cell>
          <cell r="F9">
            <v>42501</v>
          </cell>
          <cell r="G9">
            <v>42501</v>
          </cell>
          <cell r="H9">
            <v>42501</v>
          </cell>
          <cell r="I9">
            <v>42501</v>
          </cell>
          <cell r="J9">
            <v>42501</v>
          </cell>
          <cell r="K9">
            <v>42501</v>
          </cell>
          <cell r="L9">
            <v>42501</v>
          </cell>
          <cell r="M9">
            <v>42501</v>
          </cell>
          <cell r="N9">
            <v>42501</v>
          </cell>
          <cell r="O9">
            <v>42501</v>
          </cell>
        </row>
        <row r="10">
          <cell r="B10">
            <v>7</v>
          </cell>
          <cell r="C10" t="str">
            <v>Pradinių investicijų atsipirkimo data</v>
          </cell>
          <cell r="D10">
            <v>46563</v>
          </cell>
          <cell r="E10">
            <v>47743.020688911667</v>
          </cell>
          <cell r="F10">
            <v>52735.504493002169</v>
          </cell>
          <cell r="G10">
            <v>45696</v>
          </cell>
          <cell r="H10">
            <v>47020.848745425013</v>
          </cell>
          <cell r="I10">
            <v>48154.629477649782</v>
          </cell>
          <cell r="J10">
            <v>44892</v>
          </cell>
          <cell r="K10">
            <v>45868.745825460319</v>
          </cell>
          <cell r="L10">
            <v>45411.503485736299</v>
          </cell>
          <cell r="M10">
            <v>44082</v>
          </cell>
          <cell r="N10">
            <v>44431.109535522613</v>
          </cell>
          <cell r="O10">
            <v>43880.288339309031</v>
          </cell>
        </row>
        <row r="11">
          <cell r="B11">
            <v>8</v>
          </cell>
          <cell r="C11" t="str">
            <v>Laikas per kurį skaičiuojami sutaupymai, metais</v>
          </cell>
          <cell r="D11">
            <v>18.871779657778738</v>
          </cell>
          <cell r="E11">
            <v>15.638299482433787</v>
          </cell>
          <cell r="F11">
            <v>1.9602616630077634</v>
          </cell>
          <cell r="G11">
            <v>21.247142557424766</v>
          </cell>
          <cell r="H11">
            <v>17.616852752260233</v>
          </cell>
          <cell r="I11">
            <v>14.510604170822518</v>
          </cell>
          <cell r="J11">
            <v>23.450160989177938</v>
          </cell>
          <cell r="K11">
            <v>20.773299108327887</v>
          </cell>
          <cell r="L11">
            <v>22.026017847297815</v>
          </cell>
          <cell r="M11">
            <v>25.667633309987842</v>
          </cell>
          <cell r="N11">
            <v>24.712028669801057</v>
          </cell>
          <cell r="O11">
            <v>26.221127837509503</v>
          </cell>
        </row>
        <row r="12">
          <cell r="B12">
            <v>9</v>
          </cell>
          <cell r="C12" t="str">
            <v>Skaičiuojamasis periodas, metais</v>
          </cell>
          <cell r="D12">
            <v>30</v>
          </cell>
          <cell r="E12">
            <v>30</v>
          </cell>
          <cell r="F12">
            <v>30</v>
          </cell>
          <cell r="G12">
            <v>30</v>
          </cell>
          <cell r="H12">
            <v>30</v>
          </cell>
          <cell r="I12">
            <v>30</v>
          </cell>
          <cell r="J12">
            <v>30</v>
          </cell>
          <cell r="K12">
            <v>30</v>
          </cell>
          <cell r="L12">
            <v>30</v>
          </cell>
          <cell r="M12">
            <v>30</v>
          </cell>
          <cell r="N12">
            <v>30</v>
          </cell>
          <cell r="O12">
            <v>30</v>
          </cell>
        </row>
        <row r="13">
          <cell r="B13">
            <v>10</v>
          </cell>
          <cell r="C13" t="str">
            <v>Atitvaros šilumos perdavimo koeficientas</v>
          </cell>
          <cell r="D13">
            <v>0.2</v>
          </cell>
          <cell r="E13">
            <v>0.16</v>
          </cell>
          <cell r="F13">
            <v>0.1</v>
          </cell>
          <cell r="G13">
            <v>0.16</v>
          </cell>
          <cell r="H13">
            <v>0.12</v>
          </cell>
          <cell r="I13">
            <v>0.1</v>
          </cell>
          <cell r="J13">
            <v>0.12</v>
          </cell>
          <cell r="K13">
            <v>8.6999999999999994E-2</v>
          </cell>
          <cell r="L13">
            <v>0.1</v>
          </cell>
          <cell r="M13">
            <v>8.6999999999999994E-2</v>
          </cell>
          <cell r="N13">
            <v>7.1999999999999995E-2</v>
          </cell>
          <cell r="O13">
            <v>0.1</v>
          </cell>
        </row>
        <row r="14">
          <cell r="B14">
            <v>11</v>
          </cell>
          <cell r="C14" t="str">
            <v>Sąnaudų ir naudos santykis laiko atžvilgiu</v>
          </cell>
          <cell r="D14">
            <v>0.37094067807404202</v>
          </cell>
          <cell r="E14">
            <v>0.47872335058554044</v>
          </cell>
          <cell r="F14">
            <v>0.93465794456640794</v>
          </cell>
          <cell r="G14">
            <v>0.29176191475250779</v>
          </cell>
          <cell r="H14">
            <v>0.41277157492465893</v>
          </cell>
          <cell r="I14">
            <v>0.51631319430591605</v>
          </cell>
          <cell r="J14">
            <v>0.21832796702740212</v>
          </cell>
          <cell r="K14">
            <v>0.30755669638907046</v>
          </cell>
          <cell r="L14">
            <v>0.26579940509007288</v>
          </cell>
          <cell r="M14">
            <v>0.14441222300040527</v>
          </cell>
          <cell r="N14">
            <v>0.17626571100663141</v>
          </cell>
          <cell r="O14">
            <v>0.1259624054163499</v>
          </cell>
        </row>
        <row r="15">
          <cell r="B15">
            <v>12</v>
          </cell>
          <cell r="C15" t="str">
            <v>Storio trukūmas (+) arba perteklius (-) lyginant su energijos beveik nevartojančiu pastatu, proc.</v>
          </cell>
          <cell r="D15">
            <v>61.764705882352942</v>
          </cell>
          <cell r="E15">
            <v>47.058823529411768</v>
          </cell>
          <cell r="F15">
            <v>0</v>
          </cell>
          <cell r="G15">
            <v>47.058823529411768</v>
          </cell>
          <cell r="H15">
            <v>20.588235294117652</v>
          </cell>
          <cell r="I15">
            <v>0</v>
          </cell>
          <cell r="J15">
            <v>20.588235294117652</v>
          </cell>
          <cell r="K15">
            <v>-17.647058823529406</v>
          </cell>
          <cell r="L15">
            <v>0</v>
          </cell>
          <cell r="M15">
            <v>-17.647058823529406</v>
          </cell>
          <cell r="N15">
            <v>-47.058823529411768</v>
          </cell>
          <cell r="O15">
            <v>0</v>
          </cell>
        </row>
        <row r="16">
          <cell r="B16">
            <v>13</v>
          </cell>
          <cell r="C16" t="str">
            <v>Sąnaudų trukūmas (+) arba perteklius (-) lyginant su energijos beveik nevartojančiu pastatu, proc.</v>
          </cell>
          <cell r="D16">
            <v>32.000455189682881</v>
          </cell>
          <cell r="E16">
            <v>27.405153790060211</v>
          </cell>
          <cell r="F16">
            <v>0</v>
          </cell>
          <cell r="G16">
            <v>17.707015487799964</v>
          </cell>
          <cell r="H16">
            <v>9.4868421604792843</v>
          </cell>
          <cell r="I16">
            <v>0</v>
          </cell>
          <cell r="J16">
            <v>4.1232101839666768</v>
          </cell>
          <cell r="K16">
            <v>-5.222918493808308</v>
          </cell>
          <cell r="L16">
            <v>0</v>
          </cell>
          <cell r="M16">
            <v>0.69700708095004416</v>
          </cell>
          <cell r="N16">
            <v>-2.1894537172613298</v>
          </cell>
          <cell r="O16">
            <v>0</v>
          </cell>
        </row>
        <row r="17">
          <cell r="B17">
            <v>14</v>
          </cell>
          <cell r="C17" t="str">
            <v>Laiko trukūmas (+) arba perteklius (-) lyginant su energijos beveik nevartojančiu pastatu, proc.</v>
          </cell>
          <cell r="D17">
            <v>60.312681208083774</v>
          </cell>
          <cell r="E17">
            <v>48.78090392655654</v>
          </cell>
          <cell r="F17">
            <v>0</v>
          </cell>
          <cell r="G17">
            <v>43.491292112973085</v>
          </cell>
          <cell r="H17">
            <v>20.054033195965289</v>
          </cell>
          <cell r="I17">
            <v>0</v>
          </cell>
          <cell r="J17">
            <v>17.859873706859446</v>
          </cell>
          <cell r="K17">
            <v>-15.710077035291732</v>
          </cell>
          <cell r="L17">
            <v>0</v>
          </cell>
          <cell r="M17">
            <v>-14.647082614111923</v>
          </cell>
          <cell r="N17">
            <v>-39.935173851286407</v>
          </cell>
          <cell r="O17">
            <v>0</v>
          </cell>
        </row>
        <row r="98">
          <cell r="D98">
            <v>-54.581222399780138</v>
          </cell>
          <cell r="E98">
            <v>-31.645121152058127</v>
          </cell>
          <cell r="F98">
            <v>15.673395277079859</v>
          </cell>
          <cell r="G98">
            <v>26.02287046218801</v>
          </cell>
          <cell r="H98">
            <v>33.32660092178817</v>
          </cell>
          <cell r="I98">
            <v>34.559364240711666</v>
          </cell>
          <cell r="J98">
            <v>35.083712562123281</v>
          </cell>
          <cell r="K98">
            <v>35.145612198083768</v>
          </cell>
          <cell r="L98">
            <v>32.904063682648243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STOGO</v>
          </cell>
          <cell r="D2" t="str">
            <v>Biokuras RACIONALI RIBA</v>
          </cell>
          <cell r="E2" t="str">
            <v>Biokuras EFEKTYVI RIBA</v>
          </cell>
          <cell r="F2" t="str">
            <v>Biokuras NET-ZERO RIBA</v>
          </cell>
          <cell r="G2" t="str">
            <v>Gamtinės dujos RACIONALI RIBA</v>
          </cell>
          <cell r="H2" t="str">
            <v>Gamtinės dujos EFEKTYVI RIBA</v>
          </cell>
          <cell r="I2" t="str">
            <v>Gamtinės dujos NET-ZERO RIBA</v>
          </cell>
          <cell r="J2" t="str">
            <v>Centriniai tinklai RACIONALI RIBA</v>
          </cell>
          <cell r="K2" t="str">
            <v>Centriniai tinklai EFEKTYVI RIBA</v>
          </cell>
          <cell r="L2" t="str">
            <v>Centriniai tinklai NET-ZERO RIBA</v>
          </cell>
          <cell r="M2" t="str">
            <v>Elektra RACIONALI RIBA</v>
          </cell>
          <cell r="N2" t="str">
            <v>Elektra EFEKTYVI RIBA</v>
          </cell>
          <cell r="O2" t="str">
            <v>Elektra NET-ZERO RIBA</v>
          </cell>
        </row>
        <row r="3">
          <cell r="B3" t="str">
            <v>Eil.Nr.</v>
          </cell>
          <cell r="C3" t="str">
            <v>Pavadinimas</v>
          </cell>
          <cell r="D3" t="str">
            <v>Integruotas bendrasis vertinimas</v>
          </cell>
          <cell r="E3" t="str">
            <v>Integruotas bendrasis vertinimas</v>
          </cell>
          <cell r="F3" t="str">
            <v>Integruotas bendrasis vertinimas</v>
          </cell>
          <cell r="G3" t="str">
            <v>Integruotas bendrasis vertinimas</v>
          </cell>
          <cell r="H3" t="str">
            <v>Integruotas bendrasis vertinimas</v>
          </cell>
          <cell r="I3" t="str">
            <v>Integruotas bendrasis vertinimas</v>
          </cell>
          <cell r="J3" t="str">
            <v>Integruotas bendrasis vertinimas</v>
          </cell>
          <cell r="K3" t="str">
            <v>Integruotas bendrasis vertinimas</v>
          </cell>
          <cell r="L3" t="str">
            <v>Integruotas bendrasis vertinimas</v>
          </cell>
          <cell r="M3" t="str">
            <v>Integruotas bendrasis vertinimas</v>
          </cell>
          <cell r="N3" t="str">
            <v>Integruotas bendrasis vertinimas</v>
          </cell>
          <cell r="O3" t="str">
            <v>Integruotas bendrasis vertinimas</v>
          </cell>
        </row>
        <row r="4">
          <cell r="B4">
            <v>1</v>
          </cell>
          <cell r="C4" t="str">
            <v>Energijos kaina, Eur/kWh</v>
          </cell>
          <cell r="D4">
            <v>1.8984899999999996E-2</v>
          </cell>
          <cell r="E4">
            <v>1.8984899999999996E-2</v>
          </cell>
          <cell r="F4">
            <v>1.8984899999999996E-2</v>
          </cell>
          <cell r="G4">
            <v>3.2319099999999996E-2</v>
          </cell>
          <cell r="H4">
            <v>3.2319099999999996E-2</v>
          </cell>
          <cell r="I4">
            <v>3.2319099999999996E-2</v>
          </cell>
          <cell r="J4">
            <v>6.1321583333333339E-2</v>
          </cell>
          <cell r="K4">
            <v>6.1321583333333339E-2</v>
          </cell>
          <cell r="L4">
            <v>6.1321583333333339E-2</v>
          </cell>
          <cell r="M4">
            <v>0.12584000000000004</v>
          </cell>
          <cell r="N4">
            <v>0.12584000000000004</v>
          </cell>
          <cell r="O4">
            <v>0.12584000000000004</v>
          </cell>
        </row>
        <row r="5">
          <cell r="B5">
            <v>2</v>
          </cell>
          <cell r="C5" t="str">
            <v>Bendrosios išlaidos (GDV) per 30m laikotarpį, Eur/m2</v>
          </cell>
          <cell r="D5">
            <v>24.823629344170538</v>
          </cell>
          <cell r="E5">
            <v>26.484563790701408</v>
          </cell>
          <cell r="F5">
            <v>40.639414026782802</v>
          </cell>
          <cell r="G5">
            <v>32.557469437898824</v>
          </cell>
          <cell r="H5">
            <v>34.194888803366318</v>
          </cell>
          <cell r="I5">
            <v>43.654331723973009</v>
          </cell>
          <cell r="J5">
            <v>44.039019602202515</v>
          </cell>
          <cell r="K5">
            <v>47.481860112395999</v>
          </cell>
          <cell r="L5">
            <v>49.703797578006423</v>
          </cell>
          <cell r="M5">
            <v>65.500875968441605</v>
          </cell>
          <cell r="N5">
            <v>69.091632142398524</v>
          </cell>
          <cell r="O5">
            <v>65.670014159312672</v>
          </cell>
        </row>
        <row r="6">
          <cell r="B6">
            <v>3</v>
          </cell>
          <cell r="C6" t="str">
            <v>Energinio naudingumo klasė</v>
          </cell>
          <cell r="D6" t="str">
            <v>D</v>
          </cell>
          <cell r="E6" t="str">
            <v>C</v>
          </cell>
          <cell r="F6" t="str">
            <v>A++</v>
          </cell>
          <cell r="G6" t="str">
            <v>C</v>
          </cell>
          <cell r="H6" t="str">
            <v>B*</v>
          </cell>
          <cell r="I6" t="str">
            <v>A++</v>
          </cell>
          <cell r="J6" t="str">
            <v>B*</v>
          </cell>
          <cell r="K6" t="str">
            <v>A+</v>
          </cell>
          <cell r="L6" t="str">
            <v>A++</v>
          </cell>
          <cell r="M6" t="str">
            <v>A+</v>
          </cell>
          <cell r="N6" t="str">
            <v>A++++*</v>
          </cell>
          <cell r="O6" t="str">
            <v>A++</v>
          </cell>
        </row>
        <row r="7">
          <cell r="B7">
            <v>4</v>
          </cell>
          <cell r="C7" t="str">
            <v>Termoizoliacinio sluoksnio storis, mm</v>
          </cell>
          <cell r="D7">
            <v>200</v>
          </cell>
          <cell r="E7">
            <v>310</v>
          </cell>
          <cell r="F7">
            <v>640</v>
          </cell>
          <cell r="G7">
            <v>310</v>
          </cell>
          <cell r="H7">
            <v>390</v>
          </cell>
          <cell r="I7">
            <v>640</v>
          </cell>
          <cell r="J7">
            <v>390</v>
          </cell>
          <cell r="K7">
            <v>570</v>
          </cell>
          <cell r="L7">
            <v>640</v>
          </cell>
          <cell r="M7">
            <v>570</v>
          </cell>
          <cell r="N7">
            <v>800</v>
          </cell>
          <cell r="O7">
            <v>640</v>
          </cell>
        </row>
        <row r="8">
          <cell r="B8">
            <v>5</v>
          </cell>
          <cell r="C8" t="str">
            <v>Atsipirkimo laikas (lūžio taškas) kai GDV=0, metais</v>
          </cell>
          <cell r="D8">
            <v>6.742076367618421</v>
          </cell>
          <cell r="E8">
            <v>9.5356386403357014</v>
          </cell>
          <cell r="F8">
            <v>20.28166593595186</v>
          </cell>
          <cell r="G8">
            <v>6.0090302690553603</v>
          </cell>
          <cell r="H8">
            <v>7.3307601777236719</v>
          </cell>
          <cell r="I8">
            <v>11.826889631298089</v>
          </cell>
          <cell r="J8">
            <v>4.0237785916298705</v>
          </cell>
          <cell r="K8">
            <v>5.6433584034548749</v>
          </cell>
          <cell r="L8">
            <v>6.2846745502422845</v>
          </cell>
          <cell r="M8">
            <v>2.7104472920830238</v>
          </cell>
          <cell r="N8">
            <v>3.7234733016837933</v>
          </cell>
          <cell r="O8">
            <v>3.0091096206337102</v>
          </cell>
        </row>
        <row r="9">
          <cell r="B9">
            <v>6</v>
          </cell>
          <cell r="C9" t="str">
            <v>Investavimo pradžios data</v>
          </cell>
          <cell r="D9">
            <v>42501</v>
          </cell>
          <cell r="E9">
            <v>42501</v>
          </cell>
          <cell r="F9">
            <v>42501</v>
          </cell>
          <cell r="G9">
            <v>42501</v>
          </cell>
          <cell r="H9">
            <v>42501</v>
          </cell>
          <cell r="I9">
            <v>42501</v>
          </cell>
          <cell r="J9">
            <v>42501</v>
          </cell>
          <cell r="K9">
            <v>42501</v>
          </cell>
          <cell r="L9">
            <v>42501</v>
          </cell>
          <cell r="M9">
            <v>42501</v>
          </cell>
          <cell r="N9">
            <v>42501</v>
          </cell>
          <cell r="O9">
            <v>42501</v>
          </cell>
        </row>
        <row r="10">
          <cell r="B10">
            <v>7</v>
          </cell>
          <cell r="C10" t="str">
            <v>Pradinių investicijų atsipirkimo data</v>
          </cell>
          <cell r="D10">
            <v>44962</v>
          </cell>
          <cell r="E10">
            <v>45981.508103722532</v>
          </cell>
          <cell r="F10">
            <v>49903.808066622427</v>
          </cell>
          <cell r="G10">
            <v>44694</v>
          </cell>
          <cell r="H10">
            <v>45176.727464869138</v>
          </cell>
          <cell r="I10">
            <v>46817.814715423803</v>
          </cell>
          <cell r="J10">
            <v>43970</v>
          </cell>
          <cell r="K10">
            <v>44560.825817261029</v>
          </cell>
          <cell r="L10">
            <v>44794.906210838431</v>
          </cell>
          <cell r="M10">
            <v>43490</v>
          </cell>
          <cell r="N10">
            <v>43860.067755114585</v>
          </cell>
          <cell r="O10">
            <v>43599.325011531306</v>
          </cell>
        </row>
        <row r="11">
          <cell r="B11">
            <v>8</v>
          </cell>
          <cell r="C11" t="str">
            <v>Laikas per kurį skaičiuojami sutaupymai, metais</v>
          </cell>
          <cell r="D11">
            <v>23.25792363238158</v>
          </cell>
          <cell r="E11">
            <v>20.464361359664299</v>
          </cell>
          <cell r="F11">
            <v>9.7183340640481397</v>
          </cell>
          <cell r="G11">
            <v>23.990969730944641</v>
          </cell>
          <cell r="H11">
            <v>22.669239822276328</v>
          </cell>
          <cell r="I11">
            <v>18.173110368701913</v>
          </cell>
          <cell r="J11">
            <v>25.976221408370129</v>
          </cell>
          <cell r="K11">
            <v>24.356641596545124</v>
          </cell>
          <cell r="L11">
            <v>23.715325449757714</v>
          </cell>
          <cell r="M11">
            <v>27.289552707916975</v>
          </cell>
          <cell r="N11">
            <v>26.276526698316207</v>
          </cell>
          <cell r="O11">
            <v>26.990890379366292</v>
          </cell>
        </row>
        <row r="12">
          <cell r="B12">
            <v>9</v>
          </cell>
          <cell r="C12" t="str">
            <v>Skaičiuojamasis periodas, metais</v>
          </cell>
          <cell r="D12">
            <v>30</v>
          </cell>
          <cell r="E12">
            <v>30</v>
          </cell>
          <cell r="F12">
            <v>30</v>
          </cell>
          <cell r="G12">
            <v>30</v>
          </cell>
          <cell r="H12">
            <v>30</v>
          </cell>
          <cell r="I12">
            <v>30</v>
          </cell>
          <cell r="J12">
            <v>30</v>
          </cell>
          <cell r="K12">
            <v>30</v>
          </cell>
          <cell r="L12">
            <v>30</v>
          </cell>
          <cell r="M12">
            <v>30</v>
          </cell>
          <cell r="N12">
            <v>30</v>
          </cell>
          <cell r="O12">
            <v>30</v>
          </cell>
        </row>
        <row r="13">
          <cell r="B13">
            <v>10</v>
          </cell>
          <cell r="C13" t="str">
            <v>Atitvaros šilumos perdavimo koeficientas</v>
          </cell>
          <cell r="D13">
            <v>0.24</v>
          </cell>
          <cell r="E13">
            <v>0.16</v>
          </cell>
          <cell r="F13">
            <v>0.08</v>
          </cell>
          <cell r="G13">
            <v>0.16</v>
          </cell>
          <cell r="H13">
            <v>0.13</v>
          </cell>
          <cell r="I13">
            <v>0.08</v>
          </cell>
          <cell r="J13">
            <v>0.13</v>
          </cell>
          <cell r="K13">
            <v>0.09</v>
          </cell>
          <cell r="L13">
            <v>0.08</v>
          </cell>
          <cell r="M13">
            <v>0.09</v>
          </cell>
          <cell r="N13">
            <v>6.4000000000000001E-2</v>
          </cell>
          <cell r="O13">
            <v>0.08</v>
          </cell>
        </row>
        <row r="14">
          <cell r="B14">
            <v>11</v>
          </cell>
          <cell r="C14" t="str">
            <v>Sąnaudų ir naudos santykis laiko atžvilgiu</v>
          </cell>
          <cell r="D14">
            <v>0.22473587892061403</v>
          </cell>
          <cell r="E14">
            <v>0.31785462134452336</v>
          </cell>
          <cell r="F14">
            <v>0.67605553119839534</v>
          </cell>
          <cell r="G14">
            <v>0.20030100896851202</v>
          </cell>
          <cell r="H14">
            <v>0.24435867259078906</v>
          </cell>
          <cell r="I14">
            <v>0.39422965437660296</v>
          </cell>
          <cell r="J14">
            <v>0.13412595305432901</v>
          </cell>
          <cell r="K14">
            <v>0.18811194678182916</v>
          </cell>
          <cell r="L14">
            <v>0.20948915167474283</v>
          </cell>
          <cell r="M14">
            <v>9.0348243069434134E-2</v>
          </cell>
          <cell r="N14">
            <v>0.12411577672279311</v>
          </cell>
          <cell r="O14">
            <v>0.10030365402112368</v>
          </cell>
        </row>
        <row r="15">
          <cell r="B15">
            <v>12</v>
          </cell>
          <cell r="C15" t="str">
            <v>Storio trukūmas (+) arba perteklius (-) lyginant su energijos beveik nevartojančiu pastatu, proc.</v>
          </cell>
          <cell r="D15">
            <v>68.75</v>
          </cell>
          <cell r="E15">
            <v>51.5625</v>
          </cell>
          <cell r="F15">
            <v>0</v>
          </cell>
          <cell r="G15">
            <v>51.5625</v>
          </cell>
          <cell r="H15">
            <v>39.0625</v>
          </cell>
          <cell r="I15">
            <v>0</v>
          </cell>
          <cell r="J15">
            <v>39.0625</v>
          </cell>
          <cell r="K15">
            <v>10.9375</v>
          </cell>
          <cell r="L15">
            <v>0</v>
          </cell>
          <cell r="M15">
            <v>10.9375</v>
          </cell>
          <cell r="N15">
            <v>-25</v>
          </cell>
          <cell r="O15">
            <v>0</v>
          </cell>
        </row>
        <row r="16">
          <cell r="B16">
            <v>13</v>
          </cell>
          <cell r="C16" t="str">
            <v>Sąnaudų trukūmas (+) arba perteklius (-) lyginant su energijos beveik nevartojančiu pastatu, proc.</v>
          </cell>
          <cell r="D16">
            <v>38.91735415325897</v>
          </cell>
          <cell r="E16">
            <v>34.830350227867086</v>
          </cell>
          <cell r="F16">
            <v>0</v>
          </cell>
          <cell r="G16">
            <v>25.419842310815355</v>
          </cell>
          <cell r="H16">
            <v>21.668967424398772</v>
          </cell>
          <cell r="I16">
            <v>0</v>
          </cell>
          <cell r="J16">
            <v>11.39707276272695</v>
          </cell>
          <cell r="K16">
            <v>4.4703575458661078</v>
          </cell>
          <cell r="L16">
            <v>0</v>
          </cell>
          <cell r="M16">
            <v>0.25755771951068596</v>
          </cell>
          <cell r="N16">
            <v>-5.210320154317543</v>
          </cell>
          <cell r="O16">
            <v>0</v>
          </cell>
        </row>
        <row r="17">
          <cell r="B17">
            <v>14</v>
          </cell>
          <cell r="C17" t="str">
            <v>Laiko trukūmas (+) arba perteklius (-) lyginant su energijos beveik nevartojančiu pastatu, proc.</v>
          </cell>
          <cell r="D17">
            <v>66.757778237204747</v>
          </cell>
          <cell r="E17">
            <v>52.983947815487113</v>
          </cell>
          <cell r="F17">
            <v>0</v>
          </cell>
          <cell r="G17">
            <v>49.19179550679695</v>
          </cell>
          <cell r="H17">
            <v>38.016161423169834</v>
          </cell>
          <cell r="I17">
            <v>0</v>
          </cell>
          <cell r="J17">
            <v>35.974750013511084</v>
          </cell>
          <cell r="K17">
            <v>10.204444823044753</v>
          </cell>
          <cell r="L17">
            <v>0</v>
          </cell>
          <cell r="M17">
            <v>9.9252724627489215</v>
          </cell>
          <cell r="N17">
            <v>-23.74003513037988</v>
          </cell>
          <cell r="O17">
            <v>0</v>
          </cell>
        </row>
        <row r="20">
          <cell r="C20" t="str">
            <v>RACIONALI RIBA - daugiatikslio vertinimo atrinkta sąnaudų atžvilgiu mažiausioji vertė</v>
          </cell>
        </row>
        <row r="21">
          <cell r="C21" t="str">
            <v>EFEKTYVI RIBA -  sutaupymai padengia ir pradinių investicijų ir einamąsias eksploatavimo išlaidas per visą skaičiuojamąjį 30 metų laikotarpį</v>
          </cell>
        </row>
        <row r="22">
          <cell r="C22" t="str">
            <v>NET-ZERO RIBA - energijos beveik nevartojančio pastato reikalavimus tenkinanti vertė</v>
          </cell>
        </row>
        <row r="99">
          <cell r="D99">
            <v>37.369044323283404</v>
          </cell>
          <cell r="E99">
            <v>58.825027017595865</v>
          </cell>
          <cell r="F99">
            <v>80.528534251540464</v>
          </cell>
          <cell r="G99">
            <v>86.537724887272049</v>
          </cell>
          <cell r="H99">
            <v>89.860570439344059</v>
          </cell>
          <cell r="I99">
            <v>89.931357699425774</v>
          </cell>
          <cell r="J99">
            <v>89.471948512232984</v>
          </cell>
          <cell r="K99">
            <v>88.128837535910861</v>
          </cell>
          <cell r="L99">
            <v>85.619322080063327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74"/>
  <sheetViews>
    <sheetView tabSelected="1" zoomScale="40" zoomScaleNormal="40" workbookViewId="0">
      <selection activeCell="H136" sqref="H136"/>
    </sheetView>
  </sheetViews>
  <sheetFormatPr defaultRowHeight="15" x14ac:dyDescent="0.25"/>
  <cols>
    <col min="3" max="3" width="88" customWidth="1"/>
    <col min="4" max="4" width="31" customWidth="1"/>
    <col min="5" max="5" width="30.5703125" customWidth="1"/>
    <col min="6" max="6" width="30.7109375" customWidth="1"/>
    <col min="7" max="7" width="31.5703125" customWidth="1"/>
    <col min="8" max="8" width="30.5703125" customWidth="1"/>
    <col min="9" max="9" width="30.7109375" customWidth="1"/>
    <col min="10" max="10" width="33.42578125" customWidth="1"/>
    <col min="11" max="11" width="31.140625" customWidth="1"/>
    <col min="12" max="12" width="32.7109375" customWidth="1"/>
    <col min="13" max="13" width="30.28515625" customWidth="1"/>
    <col min="14" max="14" width="30.5703125" customWidth="1"/>
    <col min="15" max="15" width="31.42578125" customWidth="1"/>
  </cols>
  <sheetData>
    <row r="3" spans="2:16" x14ac:dyDescent="0.25">
      <c r="B3" s="9" t="s">
        <v>0</v>
      </c>
      <c r="C3" s="10" t="str">
        <f>[1]Sheet1!C2</f>
        <v>GRINDŲ</v>
      </c>
      <c r="D3" s="1" t="str">
        <f>[1]Sheet1!D2</f>
        <v>Biokuro RACIONALI RIBA</v>
      </c>
      <c r="E3" s="1" t="str">
        <f>[1]Sheet1!E2</f>
        <v>Biokuro EFEKTYVI RIBA</v>
      </c>
      <c r="F3" s="1" t="str">
        <f>[1]Sheet1!F2</f>
        <v>Biokuro NET-ZERO RIBA</v>
      </c>
      <c r="G3" s="1" t="str">
        <f>[1]Sheet1!G2</f>
        <v>Gamtinių dujų RACIONALI RIBA</v>
      </c>
      <c r="H3" s="1" t="str">
        <f>[1]Sheet1!H2</f>
        <v>Gamtinių dujų EFEKTYVI RIBA</v>
      </c>
      <c r="I3" s="1" t="str">
        <f>[1]Sheet1!I2</f>
        <v>Gamtinių dujų NET-ZERO RIBA</v>
      </c>
      <c r="J3" s="1" t="str">
        <f>[1]Sheet1!J2</f>
        <v>Centrinių tinklų RACIONALI RIBA</v>
      </c>
      <c r="K3" s="1" t="str">
        <f>[1]Sheet1!K2</f>
        <v>Centrinių tinklų EFEKTYVI RIBA</v>
      </c>
      <c r="L3" s="1" t="str">
        <f>[1]Sheet1!L2</f>
        <v>Centrinių tinklų NET-ZERO RIBA</v>
      </c>
      <c r="M3" s="1" t="str">
        <f>[1]Sheet1!M2</f>
        <v>Elektra RACIONALI RIBA</v>
      </c>
      <c r="N3" s="1" t="str">
        <f>[1]Sheet1!N2</f>
        <v>Elektra EFEKTYVI RIBA</v>
      </c>
      <c r="O3" s="1" t="str">
        <f>[1]Sheet1!O2</f>
        <v>Elektra NET-ZERO RIBA</v>
      </c>
    </row>
    <row r="4" spans="2:16" x14ac:dyDescent="0.25">
      <c r="B4" s="1" t="str">
        <f>[1]Sheet1!B3</f>
        <v>Eil.Nr.</v>
      </c>
      <c r="C4" s="2" t="str">
        <f>[1]Sheet1!C3</f>
        <v>Pavadinimas</v>
      </c>
      <c r="D4" s="1" t="str">
        <f>[1]Sheet1!D3</f>
        <v>Integruotas bendrasis vertinimas</v>
      </c>
      <c r="E4" s="1" t="str">
        <f>[1]Sheet1!E3</f>
        <v>Integruotas bendrasis vertinimas</v>
      </c>
      <c r="F4" s="1" t="str">
        <f>[1]Sheet1!F3</f>
        <v>Integruotas bendrasis vertinimas</v>
      </c>
      <c r="G4" s="1" t="str">
        <f>[1]Sheet1!G3</f>
        <v>Integruotas bendrasis vertinimas</v>
      </c>
      <c r="H4" s="1" t="str">
        <f>[1]Sheet1!H3</f>
        <v>Integruotas bendrasis vertinimas</v>
      </c>
      <c r="I4" s="1" t="str">
        <f>[1]Sheet1!I3</f>
        <v>Integruotas bendrasis vertinimas</v>
      </c>
      <c r="J4" s="1" t="str">
        <f>[1]Sheet1!J3</f>
        <v>Integruotas bendrasis vertinimas</v>
      </c>
      <c r="K4" s="1" t="str">
        <f>[1]Sheet1!K3</f>
        <v>Integruotas bendrasis vertinimas</v>
      </c>
      <c r="L4" s="1" t="str">
        <f>[1]Sheet1!L3</f>
        <v>Integruotas bendrasis vertinimas</v>
      </c>
      <c r="M4" s="1" t="str">
        <f>[1]Sheet1!M3</f>
        <v>Integruotas bendrasis vertinimas</v>
      </c>
      <c r="N4" s="1" t="str">
        <f>[1]Sheet1!N3</f>
        <v>Integruotas bendrasis vertinimas</v>
      </c>
      <c r="O4" s="1" t="str">
        <f>[1]Sheet1!O3</f>
        <v>Integruotas bendrasis vertinimas</v>
      </c>
    </row>
    <row r="5" spans="2:16" x14ac:dyDescent="0.25">
      <c r="B5" s="1">
        <f>[1]Sheet1!B4</f>
        <v>1</v>
      </c>
      <c r="C5" s="2" t="str">
        <f>[1]Sheet1!C4</f>
        <v>Energijos kaina, Eur/kWh</v>
      </c>
      <c r="D5" s="3">
        <f>[1]Sheet1!D4</f>
        <v>1.8984899999999996E-2</v>
      </c>
      <c r="E5" s="3">
        <f>[1]Sheet1!E4</f>
        <v>1.8984899999999996E-2</v>
      </c>
      <c r="F5" s="3">
        <f>[1]Sheet1!F4</f>
        <v>1.8984899999999996E-2</v>
      </c>
      <c r="G5" s="3">
        <f>[1]Sheet1!G4</f>
        <v>3.2319099999999996E-2</v>
      </c>
      <c r="H5" s="3">
        <f>[1]Sheet1!H4</f>
        <v>3.2319099999999996E-2</v>
      </c>
      <c r="I5" s="3">
        <f>[1]Sheet1!I4</f>
        <v>3.2319099999999996E-2</v>
      </c>
      <c r="J5" s="3">
        <f>[1]Sheet1!J4</f>
        <v>6.1321583333333339E-2</v>
      </c>
      <c r="K5" s="3">
        <f>[1]Sheet1!K4</f>
        <v>6.1321583333333339E-2</v>
      </c>
      <c r="L5" s="3">
        <f>[1]Sheet1!L4</f>
        <v>6.1321583333333339E-2</v>
      </c>
      <c r="M5" s="3">
        <f>[1]Sheet1!M4</f>
        <v>0.12584000000000004</v>
      </c>
      <c r="N5" s="3">
        <f>[1]Sheet1!N4</f>
        <v>0.12584000000000004</v>
      </c>
      <c r="O5" s="3">
        <f>[1]Sheet1!O4</f>
        <v>0.12584000000000004</v>
      </c>
      <c r="P5" s="2"/>
    </row>
    <row r="6" spans="2:16" x14ac:dyDescent="0.25">
      <c r="B6" s="1">
        <f>[1]Sheet1!B5</f>
        <v>2</v>
      </c>
      <c r="C6" s="2" t="str">
        <f>[1]Sheet1!C5</f>
        <v>Bendrosios išlaidos (GDV) per 30m laikotarpį, Eur/m2</v>
      </c>
      <c r="D6" s="4">
        <f>[1]Sheet1!D5</f>
        <v>20.983609182273714</v>
      </c>
      <c r="E6" s="4">
        <f>[1]Sheet1!E5</f>
        <v>21.680660891613996</v>
      </c>
      <c r="F6" s="4">
        <f>[1]Sheet1!F5</f>
        <v>34.018646475090648</v>
      </c>
      <c r="G6" s="4">
        <f>[1]Sheet1!G5</f>
        <v>28.873393112053488</v>
      </c>
      <c r="H6" s="4">
        <f>[1]Sheet1!H5</f>
        <v>31.123653720213159</v>
      </c>
      <c r="I6" s="4">
        <f>[1]Sheet1!I5</f>
        <v>37.683533442064721</v>
      </c>
      <c r="J6" s="4">
        <f>[1]Sheet1!J5</f>
        <v>40.172377542852246</v>
      </c>
      <c r="K6" s="4">
        <f>[1]Sheet1!K5</f>
        <v>44.163721275263022</v>
      </c>
      <c r="L6" s="4">
        <f>[1]Sheet1!L5</f>
        <v>44.163721275263022</v>
      </c>
      <c r="M6" s="4">
        <f>[1]Sheet1!M5</f>
        <v>64.445453908919148</v>
      </c>
      <c r="N6" s="4">
        <f>[1]Sheet1!N5</f>
        <v>70.194121912396994</v>
      </c>
      <c r="O6" s="4">
        <f>[1]Sheet1!O5</f>
        <v>64.445453908919148</v>
      </c>
      <c r="P6" s="2"/>
    </row>
    <row r="7" spans="2:16" x14ac:dyDescent="0.25">
      <c r="B7" s="1">
        <f>[1]Sheet1!B6</f>
        <v>3</v>
      </c>
      <c r="C7" s="2" t="str">
        <f>[1]Sheet1!C6</f>
        <v>Energinio naudingumo klasė</v>
      </c>
      <c r="D7" s="1" t="str">
        <f>[1]Sheet1!D6</f>
        <v>C</v>
      </c>
      <c r="E7" s="1" t="str">
        <f>[1]Sheet1!E6</f>
        <v>B*</v>
      </c>
      <c r="F7" s="1" t="str">
        <f>[1]Sheet1!F6</f>
        <v>A++</v>
      </c>
      <c r="G7" s="1" t="str">
        <f>[1]Sheet1!G6</f>
        <v>B*</v>
      </c>
      <c r="H7" s="1" t="str">
        <f>[1]Sheet1!H6</f>
        <v>A</v>
      </c>
      <c r="I7" s="1" t="str">
        <f>[1]Sheet1!I6</f>
        <v>A++</v>
      </c>
      <c r="J7" s="1" t="str">
        <f>[1]Sheet1!J6</f>
        <v>A</v>
      </c>
      <c r="K7" s="1" t="str">
        <f>[1]Sheet1!K6</f>
        <v>A++</v>
      </c>
      <c r="L7" s="1" t="str">
        <f>[1]Sheet1!L6</f>
        <v>A++</v>
      </c>
      <c r="M7" s="1" t="str">
        <f>[1]Sheet1!M6</f>
        <v>A++</v>
      </c>
      <c r="N7" s="1" t="str">
        <f>[1]Sheet1!N6</f>
        <v>A++++*</v>
      </c>
      <c r="O7" s="1" t="str">
        <f>[1]Sheet1!O6</f>
        <v>A++</v>
      </c>
      <c r="P7" s="2"/>
    </row>
    <row r="8" spans="2:16" x14ac:dyDescent="0.25">
      <c r="B8" s="1">
        <f>[1]Sheet1!B7</f>
        <v>4</v>
      </c>
      <c r="C8" s="2" t="str">
        <f>[1]Sheet1!C7</f>
        <v>Termoizoliacinio sluoksnio storis, mm</v>
      </c>
      <c r="D8" s="1">
        <f>[1]Sheet1!D7</f>
        <v>90</v>
      </c>
      <c r="E8" s="1">
        <f>[1]Sheet1!E7</f>
        <v>120</v>
      </c>
      <c r="F8" s="1">
        <f>[1]Sheet1!F7</f>
        <v>310</v>
      </c>
      <c r="G8" s="1">
        <f>[1]Sheet1!G7</f>
        <v>120</v>
      </c>
      <c r="H8" s="1">
        <f>[1]Sheet1!H7</f>
        <v>200</v>
      </c>
      <c r="I8" s="1">
        <f>[1]Sheet1!I7</f>
        <v>310</v>
      </c>
      <c r="J8" s="1">
        <f>[1]Sheet1!J7</f>
        <v>200</v>
      </c>
      <c r="K8" s="1">
        <f>[1]Sheet1!K7</f>
        <v>310</v>
      </c>
      <c r="L8" s="1">
        <f>[1]Sheet1!L7</f>
        <v>310</v>
      </c>
      <c r="M8" s="1">
        <f>[1]Sheet1!M7</f>
        <v>310</v>
      </c>
      <c r="N8" s="1">
        <f>[1]Sheet1!N7</f>
        <v>500</v>
      </c>
      <c r="O8" s="1">
        <f>[1]Sheet1!O7</f>
        <v>310</v>
      </c>
      <c r="P8" s="2"/>
    </row>
    <row r="9" spans="2:16" x14ac:dyDescent="0.25">
      <c r="B9" s="1">
        <f>[1]Sheet1!B8</f>
        <v>5</v>
      </c>
      <c r="C9" s="2" t="str">
        <f>[1]Sheet1!C8</f>
        <v>Atsipirkimo laikas (lūžio taškas) kai GDV=0, metais</v>
      </c>
      <c r="D9" s="5">
        <f>[1]Sheet1!D8</f>
        <v>7.5313610008125043</v>
      </c>
      <c r="E9" s="5">
        <f>[1]Sheet1!E8</f>
        <v>9.4193141576267632</v>
      </c>
      <c r="F9" s="5">
        <f>[1]Sheet1!F8</f>
        <v>24.60156117859124</v>
      </c>
      <c r="G9" s="5">
        <f>[1]Sheet1!G8</f>
        <v>5.9399808267219303</v>
      </c>
      <c r="H9" s="5">
        <f>[1]Sheet1!H8</f>
        <v>9.1129455293576918</v>
      </c>
      <c r="I9" s="5">
        <f>[1]Sheet1!I8</f>
        <v>13.908704568968401</v>
      </c>
      <c r="J9" s="5">
        <f>[1]Sheet1!J8</f>
        <v>4.9448553072451933</v>
      </c>
      <c r="K9" s="5">
        <f>[1]Sheet1!K8</f>
        <v>7.261006697420056</v>
      </c>
      <c r="L9" s="5">
        <f>[1]Sheet1!L8</f>
        <v>7.261006697420056</v>
      </c>
      <c r="M9" s="5">
        <f>[1]Sheet1!M8</f>
        <v>3.4571378640040664</v>
      </c>
      <c r="N9" s="5">
        <f>[1]Sheet1!N8</f>
        <v>5.3437256477558659</v>
      </c>
      <c r="O9" s="5">
        <f>[1]Sheet1!O8</f>
        <v>3.4571378640040664</v>
      </c>
      <c r="P9" s="2"/>
    </row>
    <row r="10" spans="2:16" x14ac:dyDescent="0.25">
      <c r="B10" s="1">
        <f>[1]Sheet1!B9</f>
        <v>6</v>
      </c>
      <c r="C10" s="2" t="str">
        <f>[1]Sheet1!C9</f>
        <v>Investavimo pradžios data</v>
      </c>
      <c r="D10" s="6">
        <f>[1]Sheet1!D9</f>
        <v>42501</v>
      </c>
      <c r="E10" s="6">
        <f>[1]Sheet1!E9</f>
        <v>42501</v>
      </c>
      <c r="F10" s="6">
        <f>[1]Sheet1!F9</f>
        <v>42501</v>
      </c>
      <c r="G10" s="6">
        <f>[1]Sheet1!G9</f>
        <v>42501</v>
      </c>
      <c r="H10" s="6">
        <f>[1]Sheet1!H9</f>
        <v>42501</v>
      </c>
      <c r="I10" s="6">
        <f>[1]Sheet1!I9</f>
        <v>42501</v>
      </c>
      <c r="J10" s="6">
        <f>[1]Sheet1!J9</f>
        <v>42501</v>
      </c>
      <c r="K10" s="6">
        <f>[1]Sheet1!K9</f>
        <v>42501</v>
      </c>
      <c r="L10" s="6">
        <f>[1]Sheet1!L9</f>
        <v>42501</v>
      </c>
      <c r="M10" s="6">
        <f>[1]Sheet1!M9</f>
        <v>42501</v>
      </c>
      <c r="N10" s="6">
        <f>[1]Sheet1!N9</f>
        <v>42501</v>
      </c>
      <c r="O10" s="6">
        <f>[1]Sheet1!O9</f>
        <v>42501</v>
      </c>
      <c r="P10" s="2"/>
    </row>
    <row r="11" spans="2:16" x14ac:dyDescent="0.25">
      <c r="B11" s="1">
        <f>[1]Sheet1!B10</f>
        <v>7</v>
      </c>
      <c r="C11" s="2" t="str">
        <f>[1]Sheet1!C10</f>
        <v>Pradinių investicijų atsipirkimo data</v>
      </c>
      <c r="D11" s="6">
        <f>[1]Sheet1!D10</f>
        <v>45250</v>
      </c>
      <c r="E11" s="6">
        <f>[1]Sheet1!E10</f>
        <v>45939.049667533771</v>
      </c>
      <c r="F11" s="6">
        <f>[1]Sheet1!F10</f>
        <v>51480.569830185806</v>
      </c>
      <c r="G11" s="6">
        <f>[1]Sheet1!G10</f>
        <v>44669</v>
      </c>
      <c r="H11" s="6">
        <f>[1]Sheet1!H10</f>
        <v>45827.22511821556</v>
      </c>
      <c r="I11" s="6">
        <f>[1]Sheet1!I10</f>
        <v>47577.677167673464</v>
      </c>
      <c r="J11" s="6">
        <f>[1]Sheet1!J10</f>
        <v>44306</v>
      </c>
      <c r="K11" s="6">
        <f>[1]Sheet1!K10</f>
        <v>45151.267444558318</v>
      </c>
      <c r="L11" s="6">
        <f>[1]Sheet1!L10</f>
        <v>45151.267444558318</v>
      </c>
      <c r="M11" s="6">
        <f>[1]Sheet1!M10</f>
        <v>43763</v>
      </c>
      <c r="N11" s="6">
        <f>[1]Sheet1!N10</f>
        <v>44451.459861430892</v>
      </c>
      <c r="O11" s="6">
        <f>[1]Sheet1!O10</f>
        <v>43762.855320361487</v>
      </c>
      <c r="P11" s="2"/>
    </row>
    <row r="12" spans="2:16" x14ac:dyDescent="0.25">
      <c r="B12" s="1">
        <f>[1]Sheet1!B11</f>
        <v>8</v>
      </c>
      <c r="C12" s="2" t="str">
        <f>[1]Sheet1!C11</f>
        <v>Laikas per kurį skaičiuojami sutaupymai, metais</v>
      </c>
      <c r="D12" s="5">
        <f>[1]Sheet1!D11</f>
        <v>22.468638999187498</v>
      </c>
      <c r="E12" s="5">
        <f>[1]Sheet1!E11</f>
        <v>20.580685842373235</v>
      </c>
      <c r="F12" s="5">
        <f>[1]Sheet1!F11</f>
        <v>5.3984388214087602</v>
      </c>
      <c r="G12" s="5">
        <f>[1]Sheet1!G11</f>
        <v>24.060019173278071</v>
      </c>
      <c r="H12" s="5">
        <f>[1]Sheet1!H11</f>
        <v>20.887054470642308</v>
      </c>
      <c r="I12" s="5">
        <f>[1]Sheet1!I11</f>
        <v>16.091295431031597</v>
      </c>
      <c r="J12" s="5">
        <f>[1]Sheet1!J11</f>
        <v>25.055144692754808</v>
      </c>
      <c r="K12" s="5">
        <f>[1]Sheet1!K11</f>
        <v>22.738993302579942</v>
      </c>
      <c r="L12" s="5">
        <f>[1]Sheet1!L11</f>
        <v>22.738993302579942</v>
      </c>
      <c r="M12" s="5">
        <f>[1]Sheet1!M11</f>
        <v>26.542862135995932</v>
      </c>
      <c r="N12" s="5">
        <f>[1]Sheet1!N11</f>
        <v>24.656274352244132</v>
      </c>
      <c r="O12" s="5">
        <f>[1]Sheet1!O11</f>
        <v>26.542862135995932</v>
      </c>
      <c r="P12" s="2"/>
    </row>
    <row r="13" spans="2:16" x14ac:dyDescent="0.25">
      <c r="B13" s="1">
        <f>[1]Sheet1!B12</f>
        <v>9</v>
      </c>
      <c r="C13" s="2" t="str">
        <f>[1]Sheet1!C12</f>
        <v>Skaičiuojamasis periodas, metais</v>
      </c>
      <c r="D13" s="1">
        <f>[1]Sheet1!D12</f>
        <v>30</v>
      </c>
      <c r="E13" s="1">
        <f>[1]Sheet1!E12</f>
        <v>30</v>
      </c>
      <c r="F13" s="1">
        <f>[1]Sheet1!F12</f>
        <v>30</v>
      </c>
      <c r="G13" s="1">
        <f>[1]Sheet1!G12</f>
        <v>30</v>
      </c>
      <c r="H13" s="1">
        <f>[1]Sheet1!H12</f>
        <v>30</v>
      </c>
      <c r="I13" s="1">
        <f>[1]Sheet1!I12</f>
        <v>30</v>
      </c>
      <c r="J13" s="1">
        <f>[1]Sheet1!J12</f>
        <v>30</v>
      </c>
      <c r="K13" s="1">
        <f>[1]Sheet1!K12</f>
        <v>30</v>
      </c>
      <c r="L13" s="1">
        <f>[1]Sheet1!L12</f>
        <v>30</v>
      </c>
      <c r="M13" s="1">
        <f>[1]Sheet1!M12</f>
        <v>30</v>
      </c>
      <c r="N13" s="1">
        <f>[1]Sheet1!N12</f>
        <v>30</v>
      </c>
      <c r="O13" s="1">
        <f>[1]Sheet1!O12</f>
        <v>30</v>
      </c>
      <c r="P13" s="2"/>
    </row>
    <row r="14" spans="2:16" x14ac:dyDescent="0.25">
      <c r="B14" s="1">
        <f>[1]Sheet1!B13</f>
        <v>10</v>
      </c>
      <c r="C14" s="2" t="str">
        <f>[1]Sheet1!C13</f>
        <v>Atitvaros šilumos perdavimo koeficientas</v>
      </c>
      <c r="D14" s="1">
        <f>[1]Sheet1!D13</f>
        <v>0.25</v>
      </c>
      <c r="E14" s="1">
        <f>[1]Sheet1!E13</f>
        <v>0.2</v>
      </c>
      <c r="F14" s="1">
        <f>[1]Sheet1!F13</f>
        <v>0.1</v>
      </c>
      <c r="G14" s="1">
        <f>[1]Sheet1!G13</f>
        <v>0.2</v>
      </c>
      <c r="H14" s="1">
        <f>[1]Sheet1!H13</f>
        <v>0.14000000000000001</v>
      </c>
      <c r="I14" s="1">
        <f>[1]Sheet1!I13</f>
        <v>0.1</v>
      </c>
      <c r="J14" s="1">
        <f>[1]Sheet1!J13</f>
        <v>0.14000000000000001</v>
      </c>
      <c r="K14" s="1">
        <f>[1]Sheet1!K13</f>
        <v>0.1</v>
      </c>
      <c r="L14" s="1">
        <f>[1]Sheet1!L13</f>
        <v>0.1</v>
      </c>
      <c r="M14" s="1">
        <f>[1]Sheet1!M13</f>
        <v>0.1</v>
      </c>
      <c r="N14" s="1">
        <f>[1]Sheet1!N13</f>
        <v>6.7000000000000004E-2</v>
      </c>
      <c r="O14" s="1">
        <f>[1]Sheet1!O13</f>
        <v>0.1</v>
      </c>
      <c r="P14" s="2"/>
    </row>
    <row r="15" spans="2:16" x14ac:dyDescent="0.25">
      <c r="B15" s="1">
        <f>[1]Sheet1!B14</f>
        <v>11</v>
      </c>
      <c r="C15" s="2" t="str">
        <f>[1]Sheet1!C14</f>
        <v>Sąnaudų ir naudos santykis laiko atžvilgiu</v>
      </c>
      <c r="D15" s="7">
        <f>[1]Sheet1!D14</f>
        <v>0.25104536669375016</v>
      </c>
      <c r="E15" s="7">
        <f>[1]Sheet1!E14</f>
        <v>0.31397713858755877</v>
      </c>
      <c r="F15" s="7">
        <f>[1]Sheet1!F14</f>
        <v>0.82005203928637471</v>
      </c>
      <c r="G15" s="7">
        <f>[1]Sheet1!G14</f>
        <v>0.197999360890731</v>
      </c>
      <c r="H15" s="7">
        <f>[1]Sheet1!H14</f>
        <v>0.30376485097858974</v>
      </c>
      <c r="I15" s="7">
        <f>[1]Sheet1!I14</f>
        <v>0.46362348563228006</v>
      </c>
      <c r="J15" s="7">
        <f>[1]Sheet1!J14</f>
        <v>0.16482851024150644</v>
      </c>
      <c r="K15" s="7">
        <f>[1]Sheet1!K14</f>
        <v>0.24203355658066852</v>
      </c>
      <c r="L15" s="7">
        <f>[1]Sheet1!L14</f>
        <v>0.24203355658066852</v>
      </c>
      <c r="M15" s="7">
        <f>[1]Sheet1!M14</f>
        <v>0.11523792880013554</v>
      </c>
      <c r="N15" s="7">
        <f>[1]Sheet1!N14</f>
        <v>0.17812418825852885</v>
      </c>
      <c r="O15" s="7">
        <f>[1]Sheet1!O14</f>
        <v>0.11523792880013554</v>
      </c>
      <c r="P15" s="2"/>
    </row>
    <row r="16" spans="2:16" x14ac:dyDescent="0.25">
      <c r="B16" s="1">
        <f>[1]Sheet1!B15</f>
        <v>12</v>
      </c>
      <c r="C16" s="2" t="str">
        <f>[1]Sheet1!C15</f>
        <v>Storio trukūmas (+) arba perteklius (-) lyginant su energijos beveik nevartojančiu pastatu, proc.</v>
      </c>
      <c r="D16" s="7">
        <f>[1]Sheet1!D15</f>
        <v>70.967741935483872</v>
      </c>
      <c r="E16" s="7">
        <f>[1]Sheet1!E15</f>
        <v>61.29032258064516</v>
      </c>
      <c r="F16" s="7">
        <f>[1]Sheet1!F15</f>
        <v>0</v>
      </c>
      <c r="G16" s="7">
        <f>[1]Sheet1!G15</f>
        <v>61.29032258064516</v>
      </c>
      <c r="H16" s="7">
        <f>[1]Sheet1!H15</f>
        <v>35.483870967741936</v>
      </c>
      <c r="I16" s="7">
        <f>[1]Sheet1!I15</f>
        <v>0</v>
      </c>
      <c r="J16" s="7">
        <f>[1]Sheet1!J15</f>
        <v>35.483870967741936</v>
      </c>
      <c r="K16" s="7">
        <f>[1]Sheet1!K15</f>
        <v>0</v>
      </c>
      <c r="L16" s="7">
        <f>[1]Sheet1!L15</f>
        <v>0</v>
      </c>
      <c r="M16" s="7">
        <f>[1]Sheet1!M15</f>
        <v>0</v>
      </c>
      <c r="N16" s="7">
        <f>[1]Sheet1!N15</f>
        <v>-61.290322580645153</v>
      </c>
      <c r="O16" s="7">
        <f>[1]Sheet1!O15</f>
        <v>0</v>
      </c>
      <c r="P16" s="2"/>
    </row>
    <row r="17" spans="2:16" x14ac:dyDescent="0.25">
      <c r="B17" s="1">
        <f>[1]Sheet1!B16</f>
        <v>13</v>
      </c>
      <c r="C17" s="2" t="str">
        <f>[1]Sheet1!C16</f>
        <v>Sąnaudų trukūmas (+) arba perteklius (-) lyginant su energijos beveik nevartojančiu pastatu, proc.</v>
      </c>
      <c r="D17" s="7">
        <f>[1]Sheet1!D16</f>
        <v>38.317330768469972</v>
      </c>
      <c r="E17" s="7">
        <f>[1]Sheet1!E16</f>
        <v>36.268302422057999</v>
      </c>
      <c r="F17" s="7">
        <f>[1]Sheet1!F16</f>
        <v>0</v>
      </c>
      <c r="G17" s="7">
        <f>[1]Sheet1!G16</f>
        <v>23.379284067286548</v>
      </c>
      <c r="H17" s="7">
        <f>[1]Sheet1!H16</f>
        <v>17.407814826963687</v>
      </c>
      <c r="I17" s="7">
        <f>[1]Sheet1!I16</f>
        <v>0</v>
      </c>
      <c r="J17" s="7">
        <f>[1]Sheet1!J16</f>
        <v>9.0376073780866051</v>
      </c>
      <c r="K17" s="7">
        <f>[1]Sheet1!K16</f>
        <v>0</v>
      </c>
      <c r="L17" s="7">
        <f>[1]Sheet1!L16</f>
        <v>0</v>
      </c>
      <c r="M17" s="7">
        <f>[1]Sheet1!M16</f>
        <v>0</v>
      </c>
      <c r="N17" s="7">
        <f>[1]Sheet1!N16</f>
        <v>-8.9202071748962197</v>
      </c>
      <c r="O17" s="7">
        <f>[1]Sheet1!O16</f>
        <v>0</v>
      </c>
      <c r="P17" s="2"/>
    </row>
    <row r="18" spans="2:16" x14ac:dyDescent="0.25">
      <c r="B18" s="1">
        <f>[1]Sheet1!B17</f>
        <v>14</v>
      </c>
      <c r="C18" s="2" t="str">
        <f>[1]Sheet1!C17</f>
        <v>Laiko trukūmas (+) arba perteklius (-) lyginant su energijos beveik nevartojančiu pastatu, proc.</v>
      </c>
      <c r="D18" s="7">
        <f>[1]Sheet1!D17</f>
        <v>69.386654179628067</v>
      </c>
      <c r="E18" s="7">
        <f>[1]Sheet1!E17</f>
        <v>61.712534870251915</v>
      </c>
      <c r="F18" s="7">
        <f>[1]Sheet1!F17</f>
        <v>0</v>
      </c>
      <c r="G18" s="7">
        <f>[1]Sheet1!G17</f>
        <v>57.293069262722184</v>
      </c>
      <c r="H18" s="7">
        <f>[1]Sheet1!H17</f>
        <v>34.480271083695953</v>
      </c>
      <c r="I18" s="7">
        <f>[1]Sheet1!I17</f>
        <v>0</v>
      </c>
      <c r="J18" s="7">
        <f>[1]Sheet1!J17</f>
        <v>31.898488552528477</v>
      </c>
      <c r="K18" s="7">
        <f>[1]Sheet1!K17</f>
        <v>0</v>
      </c>
      <c r="L18" s="7">
        <f>[1]Sheet1!L17</f>
        <v>0</v>
      </c>
      <c r="M18" s="7">
        <f>[1]Sheet1!M17</f>
        <v>0</v>
      </c>
      <c r="N18" s="7">
        <f>[1]Sheet1!N17</f>
        <v>-54.570799834020761</v>
      </c>
      <c r="O18" s="7">
        <f>[1]Sheet1!O17</f>
        <v>0</v>
      </c>
      <c r="P18" s="2"/>
    </row>
    <row r="21" spans="2:16" x14ac:dyDescent="0.25">
      <c r="B21" s="9" t="s">
        <v>1</v>
      </c>
      <c r="C21" s="10" t="str">
        <f>[2]Sheet1!C2</f>
        <v>SIENŲ</v>
      </c>
      <c r="D21" s="1" t="str">
        <f>[2]Sheet1!D2</f>
        <v>Biokuras RACIONALI RIBA</v>
      </c>
      <c r="E21" s="1" t="str">
        <f>[2]Sheet1!E2</f>
        <v>Biokuras EFEKTYVI RIBA</v>
      </c>
      <c r="F21" s="1" t="str">
        <f>[2]Sheet1!F2</f>
        <v>Biokuras NET-ZERO RIBA</v>
      </c>
      <c r="G21" s="1" t="str">
        <f>[2]Sheet1!G2</f>
        <v xml:space="preserve"> Gamtinės dujos RACIONALI RIBA</v>
      </c>
      <c r="H21" s="1" t="str">
        <f>[2]Sheet1!H2</f>
        <v xml:space="preserve"> Gamtinės dujos EFEKTYVI RIBA</v>
      </c>
      <c r="I21" s="1" t="str">
        <f>[2]Sheet1!I2</f>
        <v>Gamtinės dujos NET-ZERO RIBA</v>
      </c>
      <c r="J21" s="1" t="str">
        <f>[2]Sheet1!J2</f>
        <v>Centriniai tinklai RACIONALI RIBA</v>
      </c>
      <c r="K21" s="1" t="str">
        <f>[2]Sheet1!K2</f>
        <v>Centriniai tinklai EFEKTYVI RIBA</v>
      </c>
      <c r="L21" s="1" t="str">
        <f>[2]Sheet1!L2</f>
        <v>Centriniai tinklai NET-ZERO RIBA</v>
      </c>
      <c r="M21" s="1" t="str">
        <f>[2]Sheet1!M2</f>
        <v>Elektra RACIONALI RIBA</v>
      </c>
      <c r="N21" s="1" t="str">
        <f>[2]Sheet1!N2</f>
        <v>Elektra EFEKTYVI RIBA</v>
      </c>
      <c r="O21" s="1" t="str">
        <f>[2]Sheet1!O2</f>
        <v>Elektra NET-ZERO RIBA</v>
      </c>
    </row>
    <row r="22" spans="2:16" x14ac:dyDescent="0.25">
      <c r="B22" s="1" t="str">
        <f>[2]Sheet1!B3</f>
        <v>Eil.Nr.</v>
      </c>
      <c r="C22" s="2" t="str">
        <f>[2]Sheet1!C3</f>
        <v>Pavadinimas</v>
      </c>
      <c r="D22" s="1" t="str">
        <f>[2]Sheet1!D3</f>
        <v>Integruotas bendrasis vertinimas</v>
      </c>
      <c r="E22" s="1" t="str">
        <f>[2]Sheet1!E3</f>
        <v>Integruotas bendrasis vertinimas</v>
      </c>
      <c r="F22" s="1" t="str">
        <f>[2]Sheet1!F3</f>
        <v>Integruotas bendrasis vertinimas</v>
      </c>
      <c r="G22" s="1" t="str">
        <f>[2]Sheet1!G3</f>
        <v>Integruotas bendrasis vertinimas</v>
      </c>
      <c r="H22" s="1" t="str">
        <f>[2]Sheet1!H3</f>
        <v>Integruotas bendrasis vertinimas</v>
      </c>
      <c r="I22" s="1" t="str">
        <f>[2]Sheet1!I3</f>
        <v>Integruotas bendrasis vertinimas</v>
      </c>
      <c r="J22" s="1" t="str">
        <f>[2]Sheet1!J3</f>
        <v>Integruotas bendrasis vertinimas</v>
      </c>
      <c r="K22" s="1" t="str">
        <f>[2]Sheet1!K3</f>
        <v>Integruotas bendrasis vertinimas</v>
      </c>
      <c r="L22" s="1" t="str">
        <f>[2]Sheet1!L3</f>
        <v>Integruotas bendrasis vertinimas</v>
      </c>
      <c r="M22" s="1" t="str">
        <f>[2]Sheet1!M3</f>
        <v>Integruotas bendrasis vertinimas</v>
      </c>
      <c r="N22" s="1" t="str">
        <f>[2]Sheet1!N3</f>
        <v>Integruotas bendrasis vertinimas</v>
      </c>
      <c r="O22" s="1" t="str">
        <f>[2]Sheet1!O3</f>
        <v>Integruotas bendrasis vertinimas</v>
      </c>
    </row>
    <row r="23" spans="2:16" x14ac:dyDescent="0.25">
      <c r="B23" s="1">
        <f>[2]Sheet1!B4</f>
        <v>1</v>
      </c>
      <c r="C23" s="2" t="str">
        <f>[2]Sheet1!C4</f>
        <v>Energijos kaina, Eur/kWh</v>
      </c>
      <c r="D23" s="3">
        <f>[2]Sheet1!D4</f>
        <v>1.8984899999999996E-2</v>
      </c>
      <c r="E23" s="3">
        <f>[2]Sheet1!E4</f>
        <v>1.8984899999999996E-2</v>
      </c>
      <c r="F23" s="3">
        <f>[2]Sheet1!F4</f>
        <v>1.8984899999999996E-2</v>
      </c>
      <c r="G23" s="3">
        <f>[2]Sheet1!G4</f>
        <v>3.2319099999999996E-2</v>
      </c>
      <c r="H23" s="3">
        <f>[2]Sheet1!H4</f>
        <v>3.2319099999999996E-2</v>
      </c>
      <c r="I23" s="3">
        <f>[2]Sheet1!I4</f>
        <v>3.2319099999999996E-2</v>
      </c>
      <c r="J23" s="3">
        <f>[2]Sheet1!J4</f>
        <v>6.1321583333333339E-2</v>
      </c>
      <c r="K23" s="3">
        <f>[2]Sheet1!K4</f>
        <v>6.1321583333333339E-2</v>
      </c>
      <c r="L23" s="3">
        <f>[2]Sheet1!L4</f>
        <v>6.1321583333333339E-2</v>
      </c>
      <c r="M23" s="3">
        <f>[2]Sheet1!M4</f>
        <v>0.12584000000000004</v>
      </c>
      <c r="N23" s="3">
        <f>[2]Sheet1!N4</f>
        <v>0.12584000000000004</v>
      </c>
      <c r="O23" s="3">
        <f>[2]Sheet1!O4</f>
        <v>0.12584000000000004</v>
      </c>
    </row>
    <row r="24" spans="2:16" x14ac:dyDescent="0.25">
      <c r="B24" s="1">
        <f>[2]Sheet1!B5</f>
        <v>2</v>
      </c>
      <c r="C24" s="2" t="str">
        <f>[2]Sheet1!C5</f>
        <v>Bendrosios išlaidos (GDV) per 30m laikotarpį, Eur/m2</v>
      </c>
      <c r="D24" s="4">
        <f>[2]Sheet1!D5</f>
        <v>21.034399836075345</v>
      </c>
      <c r="E24" s="4">
        <f>[2]Sheet1!E5</f>
        <v>22.455871219105465</v>
      </c>
      <c r="F24" s="4">
        <f>[2]Sheet1!F5</f>
        <v>30.933148000843584</v>
      </c>
      <c r="G24" s="4">
        <f>[2]Sheet1!G5</f>
        <v>28.607086416879248</v>
      </c>
      <c r="H24" s="4">
        <f>[2]Sheet1!H5</f>
        <v>31.464622938738245</v>
      </c>
      <c r="I24" s="4">
        <f>[2]Sheet1!I5</f>
        <v>34.762485024028031</v>
      </c>
      <c r="J24" s="4">
        <f>[2]Sheet1!J5</f>
        <v>40.69595070301002</v>
      </c>
      <c r="K24" s="4">
        <f>[2]Sheet1!K5</f>
        <v>44.663017108388495</v>
      </c>
      <c r="L24" s="4">
        <f>[2]Sheet1!L5</f>
        <v>42.446092303566573</v>
      </c>
      <c r="M24" s="4">
        <f>[2]Sheet1!M5</f>
        <v>62.288061386453819</v>
      </c>
      <c r="N24" s="4">
        <f>[2]Sheet1!N5</f>
        <v>64.098601452805553</v>
      </c>
      <c r="O24" s="4">
        <f>[2]Sheet1!O5</f>
        <v>62.725260896446436</v>
      </c>
    </row>
    <row r="25" spans="2:16" x14ac:dyDescent="0.25">
      <c r="B25" s="1">
        <f>[2]Sheet1!B6</f>
        <v>3</v>
      </c>
      <c r="C25" s="2" t="str">
        <f>[2]Sheet1!C6</f>
        <v>Energinio naudingumo klasė</v>
      </c>
      <c r="D25" s="1" t="str">
        <f>[2]Sheet1!D6</f>
        <v>C</v>
      </c>
      <c r="E25" s="1" t="str">
        <f>[2]Sheet1!E6</f>
        <v>B*</v>
      </c>
      <c r="F25" s="1" t="str">
        <f>[2]Sheet1!F6</f>
        <v>A++</v>
      </c>
      <c r="G25" s="1" t="str">
        <f>[2]Sheet1!G6</f>
        <v>B*</v>
      </c>
      <c r="H25" s="1" t="str">
        <f>[2]Sheet1!H6</f>
        <v>A</v>
      </c>
      <c r="I25" s="1" t="str">
        <f>[2]Sheet1!I6</f>
        <v>A++</v>
      </c>
      <c r="J25" s="1" t="str">
        <f>[2]Sheet1!J6</f>
        <v>A</v>
      </c>
      <c r="K25" s="1" t="str">
        <f>[2]Sheet1!K6</f>
        <v>A+++*</v>
      </c>
      <c r="L25" s="1" t="str">
        <f>[2]Sheet1!L6</f>
        <v>A++</v>
      </c>
      <c r="M25" s="1" t="str">
        <f>[2]Sheet1!M6</f>
        <v>A+++*</v>
      </c>
      <c r="N25" s="1" t="str">
        <f>[2]Sheet1!N6</f>
        <v>A++++*</v>
      </c>
      <c r="O25" s="1" t="str">
        <f>[2]Sheet1!O6</f>
        <v>A++</v>
      </c>
    </row>
    <row r="26" spans="2:16" x14ac:dyDescent="0.25">
      <c r="B26" s="1">
        <f>[2]Sheet1!B7</f>
        <v>4</v>
      </c>
      <c r="C26" s="2" t="str">
        <f>[2]Sheet1!C7</f>
        <v>Termoizoliacinio sluoksnio storis, mm</v>
      </c>
      <c r="D26" s="1">
        <f>[2]Sheet1!D7</f>
        <v>130</v>
      </c>
      <c r="E26" s="1">
        <f>[2]Sheet1!E7</f>
        <v>180</v>
      </c>
      <c r="F26" s="1">
        <f>[2]Sheet1!F7</f>
        <v>340</v>
      </c>
      <c r="G26" s="1">
        <f>[2]Sheet1!G7</f>
        <v>180</v>
      </c>
      <c r="H26" s="1">
        <f>[2]Sheet1!H7</f>
        <v>270</v>
      </c>
      <c r="I26" s="1">
        <f>[2]Sheet1!I7</f>
        <v>340</v>
      </c>
      <c r="J26" s="1">
        <f>[2]Sheet1!J7</f>
        <v>270</v>
      </c>
      <c r="K26" s="1">
        <f>[2]Sheet1!K7</f>
        <v>400</v>
      </c>
      <c r="L26" s="1">
        <f>[2]Sheet1!L7</f>
        <v>340</v>
      </c>
      <c r="M26" s="1">
        <f>[2]Sheet1!M7</f>
        <v>400</v>
      </c>
      <c r="N26" s="1">
        <f>[2]Sheet1!N7</f>
        <v>500</v>
      </c>
      <c r="O26" s="1">
        <f>[2]Sheet1!O7</f>
        <v>340</v>
      </c>
    </row>
    <row r="27" spans="2:16" x14ac:dyDescent="0.25">
      <c r="B27" s="1">
        <f>[2]Sheet1!B8</f>
        <v>5</v>
      </c>
      <c r="C27" s="2" t="str">
        <f>[2]Sheet1!C8</f>
        <v>Atsipirkimo laikas (lūžio taškas) kai GDV=0, metais</v>
      </c>
      <c r="D27" s="5">
        <f>[2]Sheet1!D8</f>
        <v>11.12822034222126</v>
      </c>
      <c r="E27" s="5">
        <f>[2]Sheet1!E8</f>
        <v>14.361700517566213</v>
      </c>
      <c r="F27" s="5">
        <f>[2]Sheet1!F8</f>
        <v>28.039738336992237</v>
      </c>
      <c r="G27" s="5">
        <f>[2]Sheet1!G8</f>
        <v>8.7528574425752339</v>
      </c>
      <c r="H27" s="5">
        <f>[2]Sheet1!H8</f>
        <v>12.383147247739767</v>
      </c>
      <c r="I27" s="5">
        <f>[2]Sheet1!I8</f>
        <v>15.489395829177482</v>
      </c>
      <c r="J27" s="5">
        <f>[2]Sheet1!J8</f>
        <v>6.5498390108220637</v>
      </c>
      <c r="K27" s="5">
        <f>[2]Sheet1!K8</f>
        <v>9.2267008916721132</v>
      </c>
      <c r="L27" s="5">
        <f>[2]Sheet1!L8</f>
        <v>7.9739821527021864</v>
      </c>
      <c r="M27" s="5">
        <f>[2]Sheet1!M8</f>
        <v>4.332366690012158</v>
      </c>
      <c r="N27" s="5">
        <f>[2]Sheet1!N8</f>
        <v>5.2879713301989426</v>
      </c>
      <c r="O27" s="5">
        <f>[2]Sheet1!O8</f>
        <v>3.7788721624904968</v>
      </c>
    </row>
    <row r="28" spans="2:16" x14ac:dyDescent="0.25">
      <c r="B28" s="1">
        <f>[2]Sheet1!B9</f>
        <v>6</v>
      </c>
      <c r="C28" s="2" t="str">
        <f>[2]Sheet1!C9</f>
        <v>Investavimo pradžios data</v>
      </c>
      <c r="D28" s="6">
        <f>[2]Sheet1!D9</f>
        <v>42501</v>
      </c>
      <c r="E28" s="6">
        <f>[2]Sheet1!E9</f>
        <v>42501</v>
      </c>
      <c r="F28" s="6">
        <f>[2]Sheet1!F9</f>
        <v>42501</v>
      </c>
      <c r="G28" s="6">
        <f>[2]Sheet1!G9</f>
        <v>42501</v>
      </c>
      <c r="H28" s="6">
        <f>[2]Sheet1!H9</f>
        <v>42501</v>
      </c>
      <c r="I28" s="6">
        <f>[2]Sheet1!I9</f>
        <v>42501</v>
      </c>
      <c r="J28" s="6">
        <f>[2]Sheet1!J9</f>
        <v>42501</v>
      </c>
      <c r="K28" s="6">
        <f>[2]Sheet1!K9</f>
        <v>42501</v>
      </c>
      <c r="L28" s="6">
        <f>[2]Sheet1!L9</f>
        <v>42501</v>
      </c>
      <c r="M28" s="6">
        <f>[2]Sheet1!M9</f>
        <v>42501</v>
      </c>
      <c r="N28" s="6">
        <f>[2]Sheet1!N9</f>
        <v>42501</v>
      </c>
      <c r="O28" s="6">
        <f>[2]Sheet1!O9</f>
        <v>42501</v>
      </c>
    </row>
    <row r="29" spans="2:16" x14ac:dyDescent="0.25">
      <c r="B29" s="1">
        <f>[2]Sheet1!B10</f>
        <v>7</v>
      </c>
      <c r="C29" s="2" t="str">
        <f>[2]Sheet1!C10</f>
        <v>Pradinių investicijų atsipirkimo data</v>
      </c>
      <c r="D29" s="6">
        <f>[2]Sheet1!D10</f>
        <v>46563</v>
      </c>
      <c r="E29" s="6">
        <f>[2]Sheet1!E10</f>
        <v>47743.020688911667</v>
      </c>
      <c r="F29" s="6">
        <f>[2]Sheet1!F10</f>
        <v>52735.504493002169</v>
      </c>
      <c r="G29" s="6">
        <f>[2]Sheet1!G10</f>
        <v>45696</v>
      </c>
      <c r="H29" s="6">
        <f>[2]Sheet1!H10</f>
        <v>47020.848745425013</v>
      </c>
      <c r="I29" s="6">
        <f>[2]Sheet1!I10</f>
        <v>48154.629477649782</v>
      </c>
      <c r="J29" s="6">
        <f>[2]Sheet1!J10</f>
        <v>44892</v>
      </c>
      <c r="K29" s="6">
        <f>[2]Sheet1!K10</f>
        <v>45868.745825460319</v>
      </c>
      <c r="L29" s="6">
        <f>[2]Sheet1!L10</f>
        <v>45411.503485736299</v>
      </c>
      <c r="M29" s="6">
        <f>[2]Sheet1!M10</f>
        <v>44082</v>
      </c>
      <c r="N29" s="6">
        <f>[2]Sheet1!N10</f>
        <v>44431.109535522613</v>
      </c>
      <c r="O29" s="6">
        <f>[2]Sheet1!O10</f>
        <v>43880.288339309031</v>
      </c>
    </row>
    <row r="30" spans="2:16" x14ac:dyDescent="0.25">
      <c r="B30" s="1">
        <f>[2]Sheet1!B11</f>
        <v>8</v>
      </c>
      <c r="C30" s="2" t="str">
        <f>[2]Sheet1!C11</f>
        <v>Laikas per kurį skaičiuojami sutaupymai, metais</v>
      </c>
      <c r="D30" s="5">
        <f>[2]Sheet1!D11</f>
        <v>18.871779657778738</v>
      </c>
      <c r="E30" s="5">
        <f>[2]Sheet1!E11</f>
        <v>15.638299482433787</v>
      </c>
      <c r="F30" s="5">
        <f>[2]Sheet1!F11</f>
        <v>1.9602616630077634</v>
      </c>
      <c r="G30" s="5">
        <f>[2]Sheet1!G11</f>
        <v>21.247142557424766</v>
      </c>
      <c r="H30" s="5">
        <f>[2]Sheet1!H11</f>
        <v>17.616852752260233</v>
      </c>
      <c r="I30" s="5">
        <f>[2]Sheet1!I11</f>
        <v>14.510604170822518</v>
      </c>
      <c r="J30" s="5">
        <f>[2]Sheet1!J11</f>
        <v>23.450160989177938</v>
      </c>
      <c r="K30" s="5">
        <f>[2]Sheet1!K11</f>
        <v>20.773299108327887</v>
      </c>
      <c r="L30" s="5">
        <f>[2]Sheet1!L11</f>
        <v>22.026017847297815</v>
      </c>
      <c r="M30" s="5">
        <f>[2]Sheet1!M11</f>
        <v>25.667633309987842</v>
      </c>
      <c r="N30" s="5">
        <f>[2]Sheet1!N11</f>
        <v>24.712028669801057</v>
      </c>
      <c r="O30" s="5">
        <f>[2]Sheet1!O11</f>
        <v>26.221127837509503</v>
      </c>
    </row>
    <row r="31" spans="2:16" x14ac:dyDescent="0.25">
      <c r="B31" s="1">
        <f>[2]Sheet1!B12</f>
        <v>9</v>
      </c>
      <c r="C31" s="2" t="str">
        <f>[2]Sheet1!C12</f>
        <v>Skaičiuojamasis periodas, metais</v>
      </c>
      <c r="D31" s="1">
        <f>[2]Sheet1!D12</f>
        <v>30</v>
      </c>
      <c r="E31" s="1">
        <f>[2]Sheet1!E12</f>
        <v>30</v>
      </c>
      <c r="F31" s="1">
        <f>[2]Sheet1!F12</f>
        <v>30</v>
      </c>
      <c r="G31" s="1">
        <f>[2]Sheet1!G12</f>
        <v>30</v>
      </c>
      <c r="H31" s="1">
        <f>[2]Sheet1!H12</f>
        <v>30</v>
      </c>
      <c r="I31" s="1">
        <f>[2]Sheet1!I12</f>
        <v>30</v>
      </c>
      <c r="J31" s="1">
        <f>[2]Sheet1!J12</f>
        <v>30</v>
      </c>
      <c r="K31" s="1">
        <f>[2]Sheet1!K12</f>
        <v>30</v>
      </c>
      <c r="L31" s="1">
        <f>[2]Sheet1!L12</f>
        <v>30</v>
      </c>
      <c r="M31" s="1">
        <f>[2]Sheet1!M12</f>
        <v>30</v>
      </c>
      <c r="N31" s="1">
        <f>[2]Sheet1!N12</f>
        <v>30</v>
      </c>
      <c r="O31" s="1">
        <f>[2]Sheet1!O12</f>
        <v>30</v>
      </c>
    </row>
    <row r="32" spans="2:16" x14ac:dyDescent="0.25">
      <c r="B32" s="1">
        <f>[2]Sheet1!B13</f>
        <v>10</v>
      </c>
      <c r="C32" s="2" t="str">
        <f>[2]Sheet1!C13</f>
        <v>Atitvaros šilumos perdavimo koeficientas</v>
      </c>
      <c r="D32" s="1">
        <f>[2]Sheet1!D13</f>
        <v>0.2</v>
      </c>
      <c r="E32" s="1">
        <f>[2]Sheet1!E13</f>
        <v>0.16</v>
      </c>
      <c r="F32" s="1">
        <f>[2]Sheet1!F13</f>
        <v>0.1</v>
      </c>
      <c r="G32" s="1">
        <f>[2]Sheet1!G13</f>
        <v>0.16</v>
      </c>
      <c r="H32" s="1">
        <f>[2]Sheet1!H13</f>
        <v>0.12</v>
      </c>
      <c r="I32" s="1">
        <f>[2]Sheet1!I13</f>
        <v>0.1</v>
      </c>
      <c r="J32" s="1">
        <f>[2]Sheet1!J13</f>
        <v>0.12</v>
      </c>
      <c r="K32" s="1">
        <f>[2]Sheet1!K13</f>
        <v>8.6999999999999994E-2</v>
      </c>
      <c r="L32" s="1">
        <f>[2]Sheet1!L13</f>
        <v>0.1</v>
      </c>
      <c r="M32" s="1">
        <f>[2]Sheet1!M13</f>
        <v>8.6999999999999994E-2</v>
      </c>
      <c r="N32" s="1">
        <f>[2]Sheet1!N13</f>
        <v>7.1999999999999995E-2</v>
      </c>
      <c r="O32" s="1">
        <f>[2]Sheet1!O13</f>
        <v>0.1</v>
      </c>
    </row>
    <row r="33" spans="2:15" x14ac:dyDescent="0.25">
      <c r="B33" s="1">
        <f>[2]Sheet1!B14</f>
        <v>11</v>
      </c>
      <c r="C33" s="2" t="str">
        <f>[2]Sheet1!C14</f>
        <v>Sąnaudų ir naudos santykis laiko atžvilgiu</v>
      </c>
      <c r="D33" s="7">
        <f>[2]Sheet1!D14</f>
        <v>0.37094067807404202</v>
      </c>
      <c r="E33" s="7">
        <f>[2]Sheet1!E14</f>
        <v>0.47872335058554044</v>
      </c>
      <c r="F33" s="7">
        <f>[2]Sheet1!F14</f>
        <v>0.93465794456640794</v>
      </c>
      <c r="G33" s="7">
        <f>[2]Sheet1!G14</f>
        <v>0.29176191475250779</v>
      </c>
      <c r="H33" s="7">
        <f>[2]Sheet1!H14</f>
        <v>0.41277157492465893</v>
      </c>
      <c r="I33" s="7">
        <f>[2]Sheet1!I14</f>
        <v>0.51631319430591605</v>
      </c>
      <c r="J33" s="7">
        <f>[2]Sheet1!J14</f>
        <v>0.21832796702740212</v>
      </c>
      <c r="K33" s="7">
        <f>[2]Sheet1!K14</f>
        <v>0.30755669638907046</v>
      </c>
      <c r="L33" s="7">
        <f>[2]Sheet1!L14</f>
        <v>0.26579940509007288</v>
      </c>
      <c r="M33" s="7">
        <f>[2]Sheet1!M14</f>
        <v>0.14441222300040527</v>
      </c>
      <c r="N33" s="7">
        <f>[2]Sheet1!N14</f>
        <v>0.17626571100663141</v>
      </c>
      <c r="O33" s="7">
        <f>[2]Sheet1!O14</f>
        <v>0.1259624054163499</v>
      </c>
    </row>
    <row r="34" spans="2:15" x14ac:dyDescent="0.25">
      <c r="B34" s="1">
        <f>[2]Sheet1!B15</f>
        <v>12</v>
      </c>
      <c r="C34" s="2" t="str">
        <f>[2]Sheet1!C15</f>
        <v>Storio trukūmas (+) arba perteklius (-) lyginant su energijos beveik nevartojančiu pastatu, proc.</v>
      </c>
      <c r="D34" s="7">
        <f>[2]Sheet1!D15</f>
        <v>61.764705882352942</v>
      </c>
      <c r="E34" s="7">
        <f>[2]Sheet1!E15</f>
        <v>47.058823529411768</v>
      </c>
      <c r="F34" s="7">
        <f>[2]Sheet1!F15</f>
        <v>0</v>
      </c>
      <c r="G34" s="7">
        <f>[2]Sheet1!G15</f>
        <v>47.058823529411768</v>
      </c>
      <c r="H34" s="7">
        <f>[2]Sheet1!H15</f>
        <v>20.588235294117652</v>
      </c>
      <c r="I34" s="7">
        <f>[2]Sheet1!I15</f>
        <v>0</v>
      </c>
      <c r="J34" s="7">
        <f>[2]Sheet1!J15</f>
        <v>20.588235294117652</v>
      </c>
      <c r="K34" s="7">
        <f>[2]Sheet1!K15</f>
        <v>-17.647058823529406</v>
      </c>
      <c r="L34" s="7">
        <f>[2]Sheet1!L15</f>
        <v>0</v>
      </c>
      <c r="M34" s="7">
        <f>[2]Sheet1!M15</f>
        <v>-17.647058823529406</v>
      </c>
      <c r="N34" s="7">
        <f>[2]Sheet1!N15</f>
        <v>-47.058823529411768</v>
      </c>
      <c r="O34" s="7">
        <f>[2]Sheet1!O15</f>
        <v>0</v>
      </c>
    </row>
    <row r="35" spans="2:15" x14ac:dyDescent="0.25">
      <c r="B35" s="1">
        <f>[2]Sheet1!B16</f>
        <v>13</v>
      </c>
      <c r="C35" s="1" t="str">
        <f>[2]Sheet1!C16</f>
        <v>Sąnaudų trukūmas (+) arba perteklius (-) lyginant su energijos beveik nevartojančiu pastatu, proc.</v>
      </c>
      <c r="D35" s="7">
        <f>[2]Sheet1!D16</f>
        <v>32.000455189682881</v>
      </c>
      <c r="E35" s="7">
        <f>[2]Sheet1!E16</f>
        <v>27.405153790060211</v>
      </c>
      <c r="F35" s="7">
        <f>[2]Sheet1!F16</f>
        <v>0</v>
      </c>
      <c r="G35" s="7">
        <f>[2]Sheet1!G16</f>
        <v>17.707015487799964</v>
      </c>
      <c r="H35" s="7">
        <f>[2]Sheet1!H16</f>
        <v>9.4868421604792843</v>
      </c>
      <c r="I35" s="7">
        <f>[2]Sheet1!I16</f>
        <v>0</v>
      </c>
      <c r="J35" s="7">
        <f>[2]Sheet1!J16</f>
        <v>4.1232101839666768</v>
      </c>
      <c r="K35" s="7">
        <f>[2]Sheet1!K16</f>
        <v>-5.222918493808308</v>
      </c>
      <c r="L35" s="7">
        <f>[2]Sheet1!L16</f>
        <v>0</v>
      </c>
      <c r="M35" s="7">
        <f>[2]Sheet1!M16</f>
        <v>0.69700708095004416</v>
      </c>
      <c r="N35" s="7">
        <f>[2]Sheet1!N16</f>
        <v>-2.1894537172613298</v>
      </c>
      <c r="O35" s="7">
        <f>[2]Sheet1!O16</f>
        <v>0</v>
      </c>
    </row>
    <row r="36" spans="2:15" x14ac:dyDescent="0.25">
      <c r="B36" s="1">
        <f>[2]Sheet1!B17</f>
        <v>14</v>
      </c>
      <c r="C36" s="1" t="str">
        <f>[2]Sheet1!C17</f>
        <v>Laiko trukūmas (+) arba perteklius (-) lyginant su energijos beveik nevartojančiu pastatu, proc.</v>
      </c>
      <c r="D36" s="7">
        <f>[2]Sheet1!D17</f>
        <v>60.312681208083774</v>
      </c>
      <c r="E36" s="7">
        <f>[2]Sheet1!E17</f>
        <v>48.78090392655654</v>
      </c>
      <c r="F36" s="7">
        <f>[2]Sheet1!F17</f>
        <v>0</v>
      </c>
      <c r="G36" s="7">
        <f>[2]Sheet1!G17</f>
        <v>43.491292112973085</v>
      </c>
      <c r="H36" s="7">
        <f>[2]Sheet1!H17</f>
        <v>20.054033195965289</v>
      </c>
      <c r="I36" s="7">
        <f>[2]Sheet1!I17</f>
        <v>0</v>
      </c>
      <c r="J36" s="7">
        <f>[2]Sheet1!J17</f>
        <v>17.859873706859446</v>
      </c>
      <c r="K36" s="7">
        <f>[2]Sheet1!K17</f>
        <v>-15.710077035291732</v>
      </c>
      <c r="L36" s="7">
        <f>[2]Sheet1!L17</f>
        <v>0</v>
      </c>
      <c r="M36" s="7">
        <f>[2]Sheet1!M17</f>
        <v>-14.647082614111923</v>
      </c>
      <c r="N36" s="7">
        <f>[2]Sheet1!N17</f>
        <v>-39.935173851286407</v>
      </c>
      <c r="O36" s="7">
        <f>[2]Sheet1!O17</f>
        <v>0</v>
      </c>
    </row>
    <row r="39" spans="2:15" x14ac:dyDescent="0.25">
      <c r="B39" s="8" t="s">
        <v>2</v>
      </c>
      <c r="C39" s="10" t="str">
        <f>[3]Sheet1!C2</f>
        <v>STOGO</v>
      </c>
      <c r="D39" s="1" t="str">
        <f>[3]Sheet1!D2</f>
        <v>Biokuras RACIONALI RIBA</v>
      </c>
      <c r="E39" s="1" t="str">
        <f>[3]Sheet1!E2</f>
        <v>Biokuras EFEKTYVI RIBA</v>
      </c>
      <c r="F39" s="1" t="str">
        <f>[3]Sheet1!F2</f>
        <v>Biokuras NET-ZERO RIBA</v>
      </c>
      <c r="G39" s="1" t="str">
        <f>[3]Sheet1!G2</f>
        <v>Gamtinės dujos RACIONALI RIBA</v>
      </c>
      <c r="H39" s="1" t="str">
        <f>[3]Sheet1!H2</f>
        <v>Gamtinės dujos EFEKTYVI RIBA</v>
      </c>
      <c r="I39" s="1" t="str">
        <f>[3]Sheet1!I2</f>
        <v>Gamtinės dujos NET-ZERO RIBA</v>
      </c>
      <c r="J39" s="1" t="str">
        <f>[3]Sheet1!J2</f>
        <v>Centriniai tinklai RACIONALI RIBA</v>
      </c>
      <c r="K39" s="1" t="str">
        <f>[3]Sheet1!K2</f>
        <v>Centriniai tinklai EFEKTYVI RIBA</v>
      </c>
      <c r="L39" s="1" t="str">
        <f>[3]Sheet1!L2</f>
        <v>Centriniai tinklai NET-ZERO RIBA</v>
      </c>
      <c r="M39" s="1" t="str">
        <f>[3]Sheet1!M2</f>
        <v>Elektra RACIONALI RIBA</v>
      </c>
      <c r="N39" s="1" t="str">
        <f>[3]Sheet1!N2</f>
        <v>Elektra EFEKTYVI RIBA</v>
      </c>
      <c r="O39" s="1" t="str">
        <f>[3]Sheet1!O2</f>
        <v>Elektra NET-ZERO RIBA</v>
      </c>
    </row>
    <row r="40" spans="2:15" x14ac:dyDescent="0.25">
      <c r="B40" s="1" t="str">
        <f>[3]Sheet1!B3</f>
        <v>Eil.Nr.</v>
      </c>
      <c r="C40" s="11" t="str">
        <f>[3]Sheet1!C3</f>
        <v>Pavadinimas</v>
      </c>
      <c r="D40" s="1" t="str">
        <f>[3]Sheet1!D3</f>
        <v>Integruotas bendrasis vertinimas</v>
      </c>
      <c r="E40" s="1" t="str">
        <f>[3]Sheet1!E3</f>
        <v>Integruotas bendrasis vertinimas</v>
      </c>
      <c r="F40" s="1" t="str">
        <f>[3]Sheet1!F3</f>
        <v>Integruotas bendrasis vertinimas</v>
      </c>
      <c r="G40" s="1" t="str">
        <f>[3]Sheet1!G3</f>
        <v>Integruotas bendrasis vertinimas</v>
      </c>
      <c r="H40" s="1" t="str">
        <f>[3]Sheet1!H3</f>
        <v>Integruotas bendrasis vertinimas</v>
      </c>
      <c r="I40" s="1" t="str">
        <f>[3]Sheet1!I3</f>
        <v>Integruotas bendrasis vertinimas</v>
      </c>
      <c r="J40" s="1" t="str">
        <f>[3]Sheet1!J3</f>
        <v>Integruotas bendrasis vertinimas</v>
      </c>
      <c r="K40" s="1" t="str">
        <f>[3]Sheet1!K3</f>
        <v>Integruotas bendrasis vertinimas</v>
      </c>
      <c r="L40" s="1" t="str">
        <f>[3]Sheet1!L3</f>
        <v>Integruotas bendrasis vertinimas</v>
      </c>
      <c r="M40" s="1" t="str">
        <f>[3]Sheet1!M3</f>
        <v>Integruotas bendrasis vertinimas</v>
      </c>
      <c r="N40" s="1" t="str">
        <f>[3]Sheet1!N3</f>
        <v>Integruotas bendrasis vertinimas</v>
      </c>
      <c r="O40" s="1" t="str">
        <f>[3]Sheet1!O3</f>
        <v>Integruotas bendrasis vertinimas</v>
      </c>
    </row>
    <row r="41" spans="2:15" x14ac:dyDescent="0.25">
      <c r="B41" s="1">
        <f>[3]Sheet1!B4</f>
        <v>1</v>
      </c>
      <c r="C41" s="11" t="str">
        <f>[3]Sheet1!C4</f>
        <v>Energijos kaina, Eur/kWh</v>
      </c>
      <c r="D41" s="3">
        <f>[3]Sheet1!D4</f>
        <v>1.8984899999999996E-2</v>
      </c>
      <c r="E41" s="3">
        <f>[3]Sheet1!E4</f>
        <v>1.8984899999999996E-2</v>
      </c>
      <c r="F41" s="3">
        <f>[3]Sheet1!F4</f>
        <v>1.8984899999999996E-2</v>
      </c>
      <c r="G41" s="3">
        <f>[3]Sheet1!G4</f>
        <v>3.2319099999999996E-2</v>
      </c>
      <c r="H41" s="3">
        <f>[3]Sheet1!H4</f>
        <v>3.2319099999999996E-2</v>
      </c>
      <c r="I41" s="3">
        <f>[3]Sheet1!I4</f>
        <v>3.2319099999999996E-2</v>
      </c>
      <c r="J41" s="3">
        <f>[3]Sheet1!J4</f>
        <v>6.1321583333333339E-2</v>
      </c>
      <c r="K41" s="3">
        <f>[3]Sheet1!K4</f>
        <v>6.1321583333333339E-2</v>
      </c>
      <c r="L41" s="3">
        <f>[3]Sheet1!L4</f>
        <v>6.1321583333333339E-2</v>
      </c>
      <c r="M41" s="3">
        <f>[3]Sheet1!M4</f>
        <v>0.12584000000000004</v>
      </c>
      <c r="N41" s="3">
        <f>[3]Sheet1!N4</f>
        <v>0.12584000000000004</v>
      </c>
      <c r="O41" s="3">
        <f>[3]Sheet1!O4</f>
        <v>0.12584000000000004</v>
      </c>
    </row>
    <row r="42" spans="2:15" x14ac:dyDescent="0.25">
      <c r="B42" s="1">
        <f>[3]Sheet1!B5</f>
        <v>2</v>
      </c>
      <c r="C42" s="11" t="str">
        <f>[3]Sheet1!C5</f>
        <v>Bendrosios išlaidos (GDV) per 30m laikotarpį, Eur/m2</v>
      </c>
      <c r="D42" s="4">
        <f>[3]Sheet1!D5</f>
        <v>24.823629344170538</v>
      </c>
      <c r="E42" s="4">
        <f>[3]Sheet1!E5</f>
        <v>26.484563790701408</v>
      </c>
      <c r="F42" s="4">
        <f>[3]Sheet1!F5</f>
        <v>40.639414026782802</v>
      </c>
      <c r="G42" s="4">
        <f>[3]Sheet1!G5</f>
        <v>32.557469437898824</v>
      </c>
      <c r="H42" s="4">
        <f>[3]Sheet1!H5</f>
        <v>34.194888803366318</v>
      </c>
      <c r="I42" s="4">
        <f>[3]Sheet1!I5</f>
        <v>43.654331723973009</v>
      </c>
      <c r="J42" s="4">
        <f>[3]Sheet1!J5</f>
        <v>44.039019602202515</v>
      </c>
      <c r="K42" s="4">
        <f>[3]Sheet1!K5</f>
        <v>47.481860112395999</v>
      </c>
      <c r="L42" s="4">
        <f>[3]Sheet1!L5</f>
        <v>49.703797578006423</v>
      </c>
      <c r="M42" s="4">
        <f>[3]Sheet1!M5</f>
        <v>65.500875968441605</v>
      </c>
      <c r="N42" s="4">
        <f>[3]Sheet1!N5</f>
        <v>69.091632142398524</v>
      </c>
      <c r="O42" s="4">
        <f>[3]Sheet1!O5</f>
        <v>65.670014159312672</v>
      </c>
    </row>
    <row r="43" spans="2:15" x14ac:dyDescent="0.25">
      <c r="B43" s="1">
        <f>[3]Sheet1!B6</f>
        <v>3</v>
      </c>
      <c r="C43" s="11" t="str">
        <f>[3]Sheet1!C6</f>
        <v>Energinio naudingumo klasė</v>
      </c>
      <c r="D43" s="1" t="str">
        <f>[3]Sheet1!D6</f>
        <v>D</v>
      </c>
      <c r="E43" s="1" t="str">
        <f>[3]Sheet1!E6</f>
        <v>C</v>
      </c>
      <c r="F43" s="1" t="str">
        <f>[3]Sheet1!F6</f>
        <v>A++</v>
      </c>
      <c r="G43" s="1" t="str">
        <f>[3]Sheet1!G6</f>
        <v>C</v>
      </c>
      <c r="H43" s="1" t="str">
        <f>[3]Sheet1!H6</f>
        <v>B*</v>
      </c>
      <c r="I43" s="1" t="str">
        <f>[3]Sheet1!I6</f>
        <v>A++</v>
      </c>
      <c r="J43" s="1" t="str">
        <f>[3]Sheet1!J6</f>
        <v>B*</v>
      </c>
      <c r="K43" s="1" t="str">
        <f>[3]Sheet1!K6</f>
        <v>A+</v>
      </c>
      <c r="L43" s="1" t="str">
        <f>[3]Sheet1!L6</f>
        <v>A++</v>
      </c>
      <c r="M43" s="1" t="str">
        <f>[3]Sheet1!M6</f>
        <v>A+</v>
      </c>
      <c r="N43" s="1" t="str">
        <f>[3]Sheet1!N6</f>
        <v>A++++*</v>
      </c>
      <c r="O43" s="1" t="str">
        <f>[3]Sheet1!O6</f>
        <v>A++</v>
      </c>
    </row>
    <row r="44" spans="2:15" x14ac:dyDescent="0.25">
      <c r="B44" s="1">
        <f>[3]Sheet1!B7</f>
        <v>4</v>
      </c>
      <c r="C44" s="11" t="str">
        <f>[3]Sheet1!C7</f>
        <v>Termoizoliacinio sluoksnio storis, mm</v>
      </c>
      <c r="D44" s="1">
        <f>[3]Sheet1!D7</f>
        <v>200</v>
      </c>
      <c r="E44" s="1">
        <f>[3]Sheet1!E7</f>
        <v>310</v>
      </c>
      <c r="F44" s="1">
        <f>[3]Sheet1!F7</f>
        <v>640</v>
      </c>
      <c r="G44" s="1">
        <f>[3]Sheet1!G7</f>
        <v>310</v>
      </c>
      <c r="H44" s="1">
        <f>[3]Sheet1!H7</f>
        <v>390</v>
      </c>
      <c r="I44" s="1">
        <f>[3]Sheet1!I7</f>
        <v>640</v>
      </c>
      <c r="J44" s="1">
        <f>[3]Sheet1!J7</f>
        <v>390</v>
      </c>
      <c r="K44" s="1">
        <f>[3]Sheet1!K7</f>
        <v>570</v>
      </c>
      <c r="L44" s="1">
        <f>[3]Sheet1!L7</f>
        <v>640</v>
      </c>
      <c r="M44" s="1">
        <f>[3]Sheet1!M7</f>
        <v>570</v>
      </c>
      <c r="N44" s="1">
        <f>[3]Sheet1!N7</f>
        <v>800</v>
      </c>
      <c r="O44" s="1">
        <f>[3]Sheet1!O7</f>
        <v>640</v>
      </c>
    </row>
    <row r="45" spans="2:15" x14ac:dyDescent="0.25">
      <c r="B45" s="1">
        <f>[3]Sheet1!B8</f>
        <v>5</v>
      </c>
      <c r="C45" s="11" t="str">
        <f>[3]Sheet1!C8</f>
        <v>Atsipirkimo laikas (lūžio taškas) kai GDV=0, metais</v>
      </c>
      <c r="D45" s="5">
        <f>[3]Sheet1!D8</f>
        <v>6.742076367618421</v>
      </c>
      <c r="E45" s="5">
        <f>[3]Sheet1!E8</f>
        <v>9.5356386403357014</v>
      </c>
      <c r="F45" s="5">
        <f>[3]Sheet1!F8</f>
        <v>20.28166593595186</v>
      </c>
      <c r="G45" s="5">
        <f>[3]Sheet1!G8</f>
        <v>6.0090302690553603</v>
      </c>
      <c r="H45" s="5">
        <f>[3]Sheet1!H8</f>
        <v>7.3307601777236719</v>
      </c>
      <c r="I45" s="5">
        <f>[3]Sheet1!I8</f>
        <v>11.826889631298089</v>
      </c>
      <c r="J45" s="5">
        <f>[3]Sheet1!J8</f>
        <v>4.0237785916298705</v>
      </c>
      <c r="K45" s="5">
        <f>[3]Sheet1!K8</f>
        <v>5.6433584034548749</v>
      </c>
      <c r="L45" s="5">
        <f>[3]Sheet1!L8</f>
        <v>6.2846745502422845</v>
      </c>
      <c r="M45" s="5">
        <f>[3]Sheet1!M8</f>
        <v>2.7104472920830238</v>
      </c>
      <c r="N45" s="5">
        <f>[3]Sheet1!N8</f>
        <v>3.7234733016837933</v>
      </c>
      <c r="O45" s="5">
        <f>[3]Sheet1!O8</f>
        <v>3.0091096206337102</v>
      </c>
    </row>
    <row r="46" spans="2:15" x14ac:dyDescent="0.25">
      <c r="B46" s="1">
        <f>[3]Sheet1!B9</f>
        <v>6</v>
      </c>
      <c r="C46" s="11" t="str">
        <f>[3]Sheet1!C9</f>
        <v>Investavimo pradžios data</v>
      </c>
      <c r="D46" s="6">
        <f>[3]Sheet1!D9</f>
        <v>42501</v>
      </c>
      <c r="E46" s="6">
        <f>[3]Sheet1!E9</f>
        <v>42501</v>
      </c>
      <c r="F46" s="6">
        <f>[3]Sheet1!F9</f>
        <v>42501</v>
      </c>
      <c r="G46" s="6">
        <f>[3]Sheet1!G9</f>
        <v>42501</v>
      </c>
      <c r="H46" s="6">
        <f>[3]Sheet1!H9</f>
        <v>42501</v>
      </c>
      <c r="I46" s="6">
        <f>[3]Sheet1!I9</f>
        <v>42501</v>
      </c>
      <c r="J46" s="6">
        <f>[3]Sheet1!J9</f>
        <v>42501</v>
      </c>
      <c r="K46" s="6">
        <f>[3]Sheet1!K9</f>
        <v>42501</v>
      </c>
      <c r="L46" s="6">
        <f>[3]Sheet1!L9</f>
        <v>42501</v>
      </c>
      <c r="M46" s="6">
        <f>[3]Sheet1!M9</f>
        <v>42501</v>
      </c>
      <c r="N46" s="6">
        <f>[3]Sheet1!N9</f>
        <v>42501</v>
      </c>
      <c r="O46" s="6">
        <f>[3]Sheet1!O9</f>
        <v>42501</v>
      </c>
    </row>
    <row r="47" spans="2:15" x14ac:dyDescent="0.25">
      <c r="B47" s="1">
        <f>[3]Sheet1!B10</f>
        <v>7</v>
      </c>
      <c r="C47" s="11" t="str">
        <f>[3]Sheet1!C10</f>
        <v>Pradinių investicijų atsipirkimo data</v>
      </c>
      <c r="D47" s="6">
        <f>[3]Sheet1!D10</f>
        <v>44962</v>
      </c>
      <c r="E47" s="6">
        <f>[3]Sheet1!E10</f>
        <v>45981.508103722532</v>
      </c>
      <c r="F47" s="6">
        <f>[3]Sheet1!F10</f>
        <v>49903.808066622427</v>
      </c>
      <c r="G47" s="6">
        <f>[3]Sheet1!G10</f>
        <v>44694</v>
      </c>
      <c r="H47" s="6">
        <f>[3]Sheet1!H10</f>
        <v>45176.727464869138</v>
      </c>
      <c r="I47" s="6">
        <f>[3]Sheet1!I10</f>
        <v>46817.814715423803</v>
      </c>
      <c r="J47" s="6">
        <f>[3]Sheet1!J10</f>
        <v>43970</v>
      </c>
      <c r="K47" s="6">
        <f>[3]Sheet1!K10</f>
        <v>44560.825817261029</v>
      </c>
      <c r="L47" s="6">
        <f>[3]Sheet1!L10</f>
        <v>44794.906210838431</v>
      </c>
      <c r="M47" s="6">
        <f>[3]Sheet1!M10</f>
        <v>43490</v>
      </c>
      <c r="N47" s="6">
        <f>[3]Sheet1!N10</f>
        <v>43860.067755114585</v>
      </c>
      <c r="O47" s="6">
        <f>[3]Sheet1!O10</f>
        <v>43599.325011531306</v>
      </c>
    </row>
    <row r="48" spans="2:15" x14ac:dyDescent="0.25">
      <c r="B48" s="1">
        <f>[3]Sheet1!B11</f>
        <v>8</v>
      </c>
      <c r="C48" s="11" t="str">
        <f>[3]Sheet1!C11</f>
        <v>Laikas per kurį skaičiuojami sutaupymai, metais</v>
      </c>
      <c r="D48" s="5">
        <f>[3]Sheet1!D11</f>
        <v>23.25792363238158</v>
      </c>
      <c r="E48" s="5">
        <f>[3]Sheet1!E11</f>
        <v>20.464361359664299</v>
      </c>
      <c r="F48" s="5">
        <f>[3]Sheet1!F11</f>
        <v>9.7183340640481397</v>
      </c>
      <c r="G48" s="5">
        <f>[3]Sheet1!G11</f>
        <v>23.990969730944641</v>
      </c>
      <c r="H48" s="5">
        <f>[3]Sheet1!H11</f>
        <v>22.669239822276328</v>
      </c>
      <c r="I48" s="5">
        <f>[3]Sheet1!I11</f>
        <v>18.173110368701913</v>
      </c>
      <c r="J48" s="5">
        <f>[3]Sheet1!J11</f>
        <v>25.976221408370129</v>
      </c>
      <c r="K48" s="5">
        <f>[3]Sheet1!K11</f>
        <v>24.356641596545124</v>
      </c>
      <c r="L48" s="5">
        <f>[3]Sheet1!L11</f>
        <v>23.715325449757714</v>
      </c>
      <c r="M48" s="5">
        <f>[3]Sheet1!M11</f>
        <v>27.289552707916975</v>
      </c>
      <c r="N48" s="5">
        <f>[3]Sheet1!N11</f>
        <v>26.276526698316207</v>
      </c>
      <c r="O48" s="5">
        <f>[3]Sheet1!O11</f>
        <v>26.990890379366292</v>
      </c>
    </row>
    <row r="49" spans="2:16" x14ac:dyDescent="0.25">
      <c r="B49" s="1">
        <f>[3]Sheet1!B12</f>
        <v>9</v>
      </c>
      <c r="C49" s="11" t="str">
        <f>[3]Sheet1!C12</f>
        <v>Skaičiuojamasis periodas, metais</v>
      </c>
      <c r="D49" s="1">
        <f>[3]Sheet1!D12</f>
        <v>30</v>
      </c>
      <c r="E49" s="1">
        <f>[3]Sheet1!E12</f>
        <v>30</v>
      </c>
      <c r="F49" s="1">
        <f>[3]Sheet1!F12</f>
        <v>30</v>
      </c>
      <c r="G49" s="1">
        <f>[3]Sheet1!G12</f>
        <v>30</v>
      </c>
      <c r="H49" s="1">
        <f>[3]Sheet1!H12</f>
        <v>30</v>
      </c>
      <c r="I49" s="1">
        <f>[3]Sheet1!I12</f>
        <v>30</v>
      </c>
      <c r="J49" s="1">
        <f>[3]Sheet1!J12</f>
        <v>30</v>
      </c>
      <c r="K49" s="1">
        <f>[3]Sheet1!K12</f>
        <v>30</v>
      </c>
      <c r="L49" s="1">
        <f>[3]Sheet1!L12</f>
        <v>30</v>
      </c>
      <c r="M49" s="1">
        <f>[3]Sheet1!M12</f>
        <v>30</v>
      </c>
      <c r="N49" s="1">
        <f>[3]Sheet1!N12</f>
        <v>30</v>
      </c>
      <c r="O49" s="1">
        <f>[3]Sheet1!O12</f>
        <v>30</v>
      </c>
    </row>
    <row r="50" spans="2:16" x14ac:dyDescent="0.25">
      <c r="B50" s="1">
        <f>[3]Sheet1!B13</f>
        <v>10</v>
      </c>
      <c r="C50" s="11" t="str">
        <f>[3]Sheet1!C13</f>
        <v>Atitvaros šilumos perdavimo koeficientas</v>
      </c>
      <c r="D50" s="1">
        <f>[3]Sheet1!D13</f>
        <v>0.24</v>
      </c>
      <c r="E50" s="1">
        <f>[3]Sheet1!E13</f>
        <v>0.16</v>
      </c>
      <c r="F50" s="1">
        <f>[3]Sheet1!F13</f>
        <v>0.08</v>
      </c>
      <c r="G50" s="1">
        <f>[3]Sheet1!G13</f>
        <v>0.16</v>
      </c>
      <c r="H50" s="1">
        <f>[3]Sheet1!H13</f>
        <v>0.13</v>
      </c>
      <c r="I50" s="1">
        <f>[3]Sheet1!I13</f>
        <v>0.08</v>
      </c>
      <c r="J50" s="1">
        <f>[3]Sheet1!J13</f>
        <v>0.13</v>
      </c>
      <c r="K50" s="1">
        <f>[3]Sheet1!K13</f>
        <v>0.09</v>
      </c>
      <c r="L50" s="1">
        <f>[3]Sheet1!L13</f>
        <v>0.08</v>
      </c>
      <c r="M50" s="1">
        <f>[3]Sheet1!M13</f>
        <v>0.09</v>
      </c>
      <c r="N50" s="1">
        <f>[3]Sheet1!N13</f>
        <v>6.4000000000000001E-2</v>
      </c>
      <c r="O50" s="1">
        <f>[3]Sheet1!O13</f>
        <v>0.08</v>
      </c>
    </row>
    <row r="51" spans="2:16" x14ac:dyDescent="0.25">
      <c r="B51" s="1">
        <f>[3]Sheet1!B14</f>
        <v>11</v>
      </c>
      <c r="C51" s="11" t="str">
        <f>[3]Sheet1!C14</f>
        <v>Sąnaudų ir naudos santykis laiko atžvilgiu</v>
      </c>
      <c r="D51" s="4">
        <f>[3]Sheet1!D14</f>
        <v>0.22473587892061403</v>
      </c>
      <c r="E51" s="4">
        <f>[3]Sheet1!E14</f>
        <v>0.31785462134452336</v>
      </c>
      <c r="F51" s="4">
        <f>[3]Sheet1!F14</f>
        <v>0.67605553119839534</v>
      </c>
      <c r="G51" s="4">
        <f>[3]Sheet1!G14</f>
        <v>0.20030100896851202</v>
      </c>
      <c r="H51" s="4">
        <f>[3]Sheet1!H14</f>
        <v>0.24435867259078906</v>
      </c>
      <c r="I51" s="4">
        <f>[3]Sheet1!I14</f>
        <v>0.39422965437660296</v>
      </c>
      <c r="J51" s="4">
        <f>[3]Sheet1!J14</f>
        <v>0.13412595305432901</v>
      </c>
      <c r="K51" s="4">
        <f>[3]Sheet1!K14</f>
        <v>0.18811194678182916</v>
      </c>
      <c r="L51" s="4">
        <f>[3]Sheet1!L14</f>
        <v>0.20948915167474283</v>
      </c>
      <c r="M51" s="4">
        <f>[3]Sheet1!M14</f>
        <v>9.0348243069434134E-2</v>
      </c>
      <c r="N51" s="4">
        <f>[3]Sheet1!N14</f>
        <v>0.12411577672279311</v>
      </c>
      <c r="O51" s="4">
        <f>[3]Sheet1!O14</f>
        <v>0.10030365402112368</v>
      </c>
    </row>
    <row r="52" spans="2:16" x14ac:dyDescent="0.25">
      <c r="B52" s="1">
        <f>[3]Sheet1!B15</f>
        <v>12</v>
      </c>
      <c r="C52" s="11" t="str">
        <f>[3]Sheet1!C15</f>
        <v>Storio trukūmas (+) arba perteklius (-) lyginant su energijos beveik nevartojančiu pastatu, proc.</v>
      </c>
      <c r="D52" s="7">
        <f>[3]Sheet1!D15</f>
        <v>68.75</v>
      </c>
      <c r="E52" s="7">
        <f>[3]Sheet1!E15</f>
        <v>51.5625</v>
      </c>
      <c r="F52" s="7">
        <f>[3]Sheet1!F15</f>
        <v>0</v>
      </c>
      <c r="G52" s="7">
        <f>[3]Sheet1!G15</f>
        <v>51.5625</v>
      </c>
      <c r="H52" s="7">
        <f>[3]Sheet1!H15</f>
        <v>39.0625</v>
      </c>
      <c r="I52" s="7">
        <f>[3]Sheet1!I15</f>
        <v>0</v>
      </c>
      <c r="J52" s="7">
        <f>[3]Sheet1!J15</f>
        <v>39.0625</v>
      </c>
      <c r="K52" s="7">
        <f>[3]Sheet1!K15</f>
        <v>10.9375</v>
      </c>
      <c r="L52" s="7">
        <f>[3]Sheet1!L15</f>
        <v>0</v>
      </c>
      <c r="M52" s="7">
        <f>[3]Sheet1!M15</f>
        <v>10.9375</v>
      </c>
      <c r="N52" s="7">
        <f>[3]Sheet1!N15</f>
        <v>-25</v>
      </c>
      <c r="O52" s="7">
        <f>[3]Sheet1!O15</f>
        <v>0</v>
      </c>
    </row>
    <row r="53" spans="2:16" x14ac:dyDescent="0.25">
      <c r="B53" s="1">
        <f>[3]Sheet1!B16</f>
        <v>13</v>
      </c>
      <c r="C53" s="11" t="str">
        <f>[3]Sheet1!C16</f>
        <v>Sąnaudų trukūmas (+) arba perteklius (-) lyginant su energijos beveik nevartojančiu pastatu, proc.</v>
      </c>
      <c r="D53" s="7">
        <f>[3]Sheet1!D16</f>
        <v>38.91735415325897</v>
      </c>
      <c r="E53" s="7">
        <f>[3]Sheet1!E16</f>
        <v>34.830350227867086</v>
      </c>
      <c r="F53" s="7">
        <f>[3]Sheet1!F16</f>
        <v>0</v>
      </c>
      <c r="G53" s="7">
        <f>[3]Sheet1!G16</f>
        <v>25.419842310815355</v>
      </c>
      <c r="H53" s="7">
        <f>[3]Sheet1!H16</f>
        <v>21.668967424398772</v>
      </c>
      <c r="I53" s="7">
        <f>[3]Sheet1!I16</f>
        <v>0</v>
      </c>
      <c r="J53" s="7">
        <f>[3]Sheet1!J16</f>
        <v>11.39707276272695</v>
      </c>
      <c r="K53" s="7">
        <f>[3]Sheet1!K16</f>
        <v>4.4703575458661078</v>
      </c>
      <c r="L53" s="7">
        <f>[3]Sheet1!L16</f>
        <v>0</v>
      </c>
      <c r="M53" s="7">
        <f>[3]Sheet1!M16</f>
        <v>0.25755771951068596</v>
      </c>
      <c r="N53" s="7">
        <f>[3]Sheet1!N16</f>
        <v>-5.210320154317543</v>
      </c>
      <c r="O53" s="7">
        <f>[3]Sheet1!O16</f>
        <v>0</v>
      </c>
    </row>
    <row r="54" spans="2:16" x14ac:dyDescent="0.25">
      <c r="B54" s="1">
        <f>[3]Sheet1!B17</f>
        <v>14</v>
      </c>
      <c r="C54" s="11" t="str">
        <f>[3]Sheet1!C17</f>
        <v>Laiko trukūmas (+) arba perteklius (-) lyginant su energijos beveik nevartojančiu pastatu, proc.</v>
      </c>
      <c r="D54" s="7">
        <f>[3]Sheet1!D17</f>
        <v>66.757778237204747</v>
      </c>
      <c r="E54" s="7">
        <f>[3]Sheet1!E17</f>
        <v>52.983947815487113</v>
      </c>
      <c r="F54" s="7">
        <f>[3]Sheet1!F17</f>
        <v>0</v>
      </c>
      <c r="G54" s="7">
        <f>[3]Sheet1!G17</f>
        <v>49.19179550679695</v>
      </c>
      <c r="H54" s="7">
        <f>[3]Sheet1!H17</f>
        <v>38.016161423169834</v>
      </c>
      <c r="I54" s="7">
        <f>[3]Sheet1!I17</f>
        <v>0</v>
      </c>
      <c r="J54" s="7">
        <f>[3]Sheet1!J17</f>
        <v>35.974750013511084</v>
      </c>
      <c r="K54" s="7">
        <f>[3]Sheet1!K17</f>
        <v>10.204444823044753</v>
      </c>
      <c r="L54" s="7">
        <f>[3]Sheet1!L17</f>
        <v>0</v>
      </c>
      <c r="M54" s="7">
        <f>[3]Sheet1!M17</f>
        <v>9.9252724627489215</v>
      </c>
      <c r="N54" s="7">
        <f>[3]Sheet1!N17</f>
        <v>-23.74003513037988</v>
      </c>
      <c r="O54" s="7">
        <f>[3]Sheet1!O17</f>
        <v>0</v>
      </c>
    </row>
    <row r="57" spans="2:16" x14ac:dyDescent="0.25">
      <c r="C57" t="str">
        <f>[3]Sheet1!C20</f>
        <v>RACIONALI RIBA - daugiatikslio vertinimo atrinkta sąnaudų atžvilgiu mažiausioji vertė</v>
      </c>
    </row>
    <row r="58" spans="2:16" x14ac:dyDescent="0.25">
      <c r="C58" t="str">
        <f>[3]Sheet1!C21</f>
        <v>EFEKTYVI RIBA -  sutaupymai padengia ir pradinių investicijų ir einamąsias eksploatavimo išlaidas per visą skaičiuojamąjį 30 metų laikotarpį</v>
      </c>
    </row>
    <row r="59" spans="2:16" x14ac:dyDescent="0.25">
      <c r="C59" t="str">
        <f>[3]Sheet1!C22</f>
        <v>NET-ZERO RIBA - energijos beveik nevartojančio pastato reikalavimus tenkinanti vertė</v>
      </c>
    </row>
    <row r="61" spans="2:16" x14ac:dyDescent="0.25">
      <c r="B61" s="8" t="s">
        <v>2</v>
      </c>
      <c r="C61" s="10" t="s">
        <v>3</v>
      </c>
      <c r="D61" s="1" t="s">
        <v>4</v>
      </c>
      <c r="E61" s="1" t="s">
        <v>5</v>
      </c>
      <c r="F61" s="1" t="s">
        <v>6</v>
      </c>
      <c r="G61" s="1" t="s">
        <v>7</v>
      </c>
      <c r="H61" s="1" t="s">
        <v>8</v>
      </c>
      <c r="I61" s="1" t="s">
        <v>9</v>
      </c>
      <c r="J61" s="1" t="s">
        <v>14</v>
      </c>
      <c r="K61" s="1" t="s">
        <v>15</v>
      </c>
      <c r="L61" s="1" t="s">
        <v>16</v>
      </c>
      <c r="M61" s="1" t="s">
        <v>11</v>
      </c>
      <c r="N61" s="1" t="s">
        <v>12</v>
      </c>
      <c r="O61" s="1" t="s">
        <v>13</v>
      </c>
    </row>
    <row r="62" spans="2:16" x14ac:dyDescent="0.25">
      <c r="B62" s="1" t="s">
        <v>17</v>
      </c>
      <c r="C62" s="11" t="s">
        <v>18</v>
      </c>
      <c r="D62" s="1" t="s">
        <v>10</v>
      </c>
      <c r="E62" s="1" t="s">
        <v>10</v>
      </c>
      <c r="F62" s="1" t="s">
        <v>10</v>
      </c>
      <c r="G62" s="1" t="s">
        <v>10</v>
      </c>
      <c r="H62" s="1" t="s">
        <v>10</v>
      </c>
      <c r="I62" s="1" t="s">
        <v>10</v>
      </c>
      <c r="J62" s="1" t="s">
        <v>10</v>
      </c>
      <c r="K62" s="1" t="s">
        <v>10</v>
      </c>
      <c r="L62" s="1" t="s">
        <v>10</v>
      </c>
      <c r="M62" s="1" t="s">
        <v>10</v>
      </c>
      <c r="N62" s="1" t="s">
        <v>10</v>
      </c>
      <c r="O62" s="1" t="s">
        <v>10</v>
      </c>
    </row>
    <row r="63" spans="2:16" x14ac:dyDescent="0.25">
      <c r="B63" s="1">
        <v>1</v>
      </c>
      <c r="C63" s="2" t="s">
        <v>22</v>
      </c>
      <c r="D63" s="3" t="str">
        <f t="shared" ref="D63:O63" si="0">D7</f>
        <v>C</v>
      </c>
      <c r="E63" s="3" t="str">
        <f t="shared" si="0"/>
        <v>B*</v>
      </c>
      <c r="F63" s="3" t="str">
        <f t="shared" si="0"/>
        <v>A++</v>
      </c>
      <c r="G63" s="1" t="str">
        <f t="shared" si="0"/>
        <v>B*</v>
      </c>
      <c r="H63" s="3" t="str">
        <f t="shared" si="0"/>
        <v>A</v>
      </c>
      <c r="I63" s="3" t="str">
        <f t="shared" si="0"/>
        <v>A++</v>
      </c>
      <c r="J63" s="3" t="str">
        <f t="shared" si="0"/>
        <v>A</v>
      </c>
      <c r="K63" s="3" t="str">
        <f t="shared" si="0"/>
        <v>A++</v>
      </c>
      <c r="L63" s="3" t="str">
        <f t="shared" si="0"/>
        <v>A++</v>
      </c>
      <c r="M63" s="3" t="str">
        <f t="shared" si="0"/>
        <v>A++</v>
      </c>
      <c r="N63" s="3" t="str">
        <f t="shared" si="0"/>
        <v>A++++*</v>
      </c>
      <c r="O63" s="3" t="str">
        <f t="shared" si="0"/>
        <v>A++</v>
      </c>
      <c r="P63" s="2"/>
    </row>
    <row r="64" spans="2:16" x14ac:dyDescent="0.25">
      <c r="B64" s="1">
        <v>2</v>
      </c>
      <c r="C64" s="2" t="s">
        <v>23</v>
      </c>
      <c r="D64" s="4" t="str">
        <f t="shared" ref="D64:O64" si="1">D25</f>
        <v>C</v>
      </c>
      <c r="E64" s="4" t="str">
        <f t="shared" si="1"/>
        <v>B*</v>
      </c>
      <c r="F64" s="4" t="str">
        <f t="shared" si="1"/>
        <v>A++</v>
      </c>
      <c r="G64" s="1" t="str">
        <f t="shared" si="1"/>
        <v>B*</v>
      </c>
      <c r="H64" s="4" t="str">
        <f t="shared" si="1"/>
        <v>A</v>
      </c>
      <c r="I64" s="4" t="str">
        <f t="shared" si="1"/>
        <v>A++</v>
      </c>
      <c r="J64" s="4" t="str">
        <f t="shared" si="1"/>
        <v>A</v>
      </c>
      <c r="K64" s="4" t="str">
        <f t="shared" si="1"/>
        <v>A+++*</v>
      </c>
      <c r="L64" s="4" t="str">
        <f t="shared" si="1"/>
        <v>A++</v>
      </c>
      <c r="M64" s="4" t="str">
        <f t="shared" si="1"/>
        <v>A+++*</v>
      </c>
      <c r="N64" s="4" t="str">
        <f t="shared" si="1"/>
        <v>A++++*</v>
      </c>
      <c r="O64" s="4" t="str">
        <f t="shared" si="1"/>
        <v>A++</v>
      </c>
      <c r="P64" s="2"/>
    </row>
    <row r="65" spans="2:16" x14ac:dyDescent="0.25">
      <c r="B65" s="1">
        <v>3</v>
      </c>
      <c r="C65" s="2" t="s">
        <v>24</v>
      </c>
      <c r="D65" s="1" t="str">
        <f t="shared" ref="D65:O65" si="2">D43</f>
        <v>D</v>
      </c>
      <c r="E65" s="1" t="str">
        <f t="shared" si="2"/>
        <v>C</v>
      </c>
      <c r="F65" s="1" t="str">
        <f t="shared" si="2"/>
        <v>A++</v>
      </c>
      <c r="G65" s="1" t="str">
        <f t="shared" si="2"/>
        <v>C</v>
      </c>
      <c r="H65" s="1" t="str">
        <f t="shared" si="2"/>
        <v>B*</v>
      </c>
      <c r="I65" s="1" t="str">
        <f t="shared" si="2"/>
        <v>A++</v>
      </c>
      <c r="J65" s="1" t="str">
        <f t="shared" si="2"/>
        <v>B*</v>
      </c>
      <c r="K65" s="1" t="str">
        <f t="shared" si="2"/>
        <v>A+</v>
      </c>
      <c r="L65" s="1" t="str">
        <f t="shared" si="2"/>
        <v>A++</v>
      </c>
      <c r="M65" s="1" t="str">
        <f t="shared" si="2"/>
        <v>A+</v>
      </c>
      <c r="N65" s="1" t="str">
        <f t="shared" si="2"/>
        <v>A++++*</v>
      </c>
      <c r="O65" s="1" t="str">
        <f t="shared" si="2"/>
        <v>A++</v>
      </c>
      <c r="P65" s="2"/>
    </row>
    <row r="66" spans="2:16" x14ac:dyDescent="0.25">
      <c r="B66" s="1">
        <v>4</v>
      </c>
      <c r="C66" s="11" t="s">
        <v>28</v>
      </c>
      <c r="D66" s="7">
        <f t="shared" ref="D66:O66" si="3">D8</f>
        <v>90</v>
      </c>
      <c r="E66" s="7">
        <f t="shared" si="3"/>
        <v>120</v>
      </c>
      <c r="F66" s="7">
        <f t="shared" si="3"/>
        <v>310</v>
      </c>
      <c r="G66" s="7">
        <f t="shared" si="3"/>
        <v>120</v>
      </c>
      <c r="H66" s="7">
        <f t="shared" si="3"/>
        <v>200</v>
      </c>
      <c r="I66" s="7">
        <f t="shared" si="3"/>
        <v>310</v>
      </c>
      <c r="J66" s="7">
        <f t="shared" si="3"/>
        <v>200</v>
      </c>
      <c r="K66" s="7">
        <f t="shared" si="3"/>
        <v>310</v>
      </c>
      <c r="L66" s="7">
        <f t="shared" si="3"/>
        <v>310</v>
      </c>
      <c r="M66" s="7">
        <f t="shared" si="3"/>
        <v>310</v>
      </c>
      <c r="N66" s="7">
        <f t="shared" si="3"/>
        <v>500</v>
      </c>
      <c r="O66" s="7">
        <f t="shared" si="3"/>
        <v>310</v>
      </c>
      <c r="P66" s="2"/>
    </row>
    <row r="67" spans="2:16" x14ac:dyDescent="0.25">
      <c r="B67" s="1">
        <v>5</v>
      </c>
      <c r="C67" s="11" t="s">
        <v>29</v>
      </c>
      <c r="D67" s="7">
        <f t="shared" ref="D67:O67" si="4">D26</f>
        <v>130</v>
      </c>
      <c r="E67" s="7">
        <f t="shared" si="4"/>
        <v>180</v>
      </c>
      <c r="F67" s="7">
        <f t="shared" si="4"/>
        <v>340</v>
      </c>
      <c r="G67" s="7">
        <f t="shared" si="4"/>
        <v>180</v>
      </c>
      <c r="H67" s="7">
        <f t="shared" si="4"/>
        <v>270</v>
      </c>
      <c r="I67" s="7">
        <f t="shared" si="4"/>
        <v>340</v>
      </c>
      <c r="J67" s="7">
        <f t="shared" si="4"/>
        <v>270</v>
      </c>
      <c r="K67" s="7">
        <f t="shared" si="4"/>
        <v>400</v>
      </c>
      <c r="L67" s="7">
        <f t="shared" si="4"/>
        <v>340</v>
      </c>
      <c r="M67" s="7">
        <f t="shared" si="4"/>
        <v>400</v>
      </c>
      <c r="N67" s="7">
        <f t="shared" si="4"/>
        <v>500</v>
      </c>
      <c r="O67" s="7">
        <f t="shared" si="4"/>
        <v>340</v>
      </c>
      <c r="P67" s="2"/>
    </row>
    <row r="68" spans="2:16" x14ac:dyDescent="0.25">
      <c r="B68" s="1">
        <v>6</v>
      </c>
      <c r="C68" s="11" t="s">
        <v>30</v>
      </c>
      <c r="D68" s="7">
        <f t="shared" ref="D68:O68" si="5">D44</f>
        <v>200</v>
      </c>
      <c r="E68" s="7">
        <f t="shared" si="5"/>
        <v>310</v>
      </c>
      <c r="F68" s="7">
        <f t="shared" si="5"/>
        <v>640</v>
      </c>
      <c r="G68" s="7">
        <f t="shared" si="5"/>
        <v>310</v>
      </c>
      <c r="H68" s="7">
        <f t="shared" si="5"/>
        <v>390</v>
      </c>
      <c r="I68" s="7">
        <f t="shared" si="5"/>
        <v>640</v>
      </c>
      <c r="J68" s="7">
        <f t="shared" si="5"/>
        <v>390</v>
      </c>
      <c r="K68" s="7">
        <f t="shared" si="5"/>
        <v>570</v>
      </c>
      <c r="L68" s="7">
        <f t="shared" si="5"/>
        <v>640</v>
      </c>
      <c r="M68" s="7">
        <f t="shared" si="5"/>
        <v>570</v>
      </c>
      <c r="N68" s="7">
        <f t="shared" si="5"/>
        <v>800</v>
      </c>
      <c r="O68" s="7">
        <f t="shared" si="5"/>
        <v>640</v>
      </c>
      <c r="P68" s="2"/>
    </row>
    <row r="69" spans="2:16" x14ac:dyDescent="0.25">
      <c r="B69" s="1">
        <v>7</v>
      </c>
      <c r="C69" s="11" t="s">
        <v>19</v>
      </c>
      <c r="D69" s="4">
        <f t="shared" ref="D69:O69" si="6">D6</f>
        <v>20.983609182273714</v>
      </c>
      <c r="E69" s="4">
        <f t="shared" si="6"/>
        <v>21.680660891613996</v>
      </c>
      <c r="F69" s="4">
        <f t="shared" si="6"/>
        <v>34.018646475090648</v>
      </c>
      <c r="G69" s="4">
        <f t="shared" si="6"/>
        <v>28.873393112053488</v>
      </c>
      <c r="H69" s="4">
        <f t="shared" si="6"/>
        <v>31.123653720213159</v>
      </c>
      <c r="I69" s="4">
        <f t="shared" si="6"/>
        <v>37.683533442064721</v>
      </c>
      <c r="J69" s="4">
        <f t="shared" si="6"/>
        <v>40.172377542852246</v>
      </c>
      <c r="K69" s="4">
        <f t="shared" si="6"/>
        <v>44.163721275263022</v>
      </c>
      <c r="L69" s="4">
        <f t="shared" si="6"/>
        <v>44.163721275263022</v>
      </c>
      <c r="M69" s="4">
        <f t="shared" si="6"/>
        <v>64.445453908919148</v>
      </c>
      <c r="N69" s="4">
        <f t="shared" si="6"/>
        <v>70.194121912396994</v>
      </c>
      <c r="O69" s="4">
        <f t="shared" si="6"/>
        <v>64.445453908919148</v>
      </c>
      <c r="P69" s="2"/>
    </row>
    <row r="70" spans="2:16" x14ac:dyDescent="0.25">
      <c r="B70" s="1">
        <v>8</v>
      </c>
      <c r="C70" s="11" t="s">
        <v>20</v>
      </c>
      <c r="D70" s="4">
        <f t="shared" ref="D70:O70" si="7">D24</f>
        <v>21.034399836075345</v>
      </c>
      <c r="E70" s="4">
        <f t="shared" si="7"/>
        <v>22.455871219105465</v>
      </c>
      <c r="F70" s="4">
        <f t="shared" si="7"/>
        <v>30.933148000843584</v>
      </c>
      <c r="G70" s="4">
        <f t="shared" si="7"/>
        <v>28.607086416879248</v>
      </c>
      <c r="H70" s="4">
        <f t="shared" si="7"/>
        <v>31.464622938738245</v>
      </c>
      <c r="I70" s="4">
        <f t="shared" si="7"/>
        <v>34.762485024028031</v>
      </c>
      <c r="J70" s="4">
        <f t="shared" si="7"/>
        <v>40.69595070301002</v>
      </c>
      <c r="K70" s="4">
        <f t="shared" si="7"/>
        <v>44.663017108388495</v>
      </c>
      <c r="L70" s="4">
        <f t="shared" si="7"/>
        <v>42.446092303566573</v>
      </c>
      <c r="M70" s="4">
        <f t="shared" si="7"/>
        <v>62.288061386453819</v>
      </c>
      <c r="N70" s="4">
        <f t="shared" si="7"/>
        <v>64.098601452805553</v>
      </c>
      <c r="O70" s="4">
        <f t="shared" si="7"/>
        <v>62.725260896446436</v>
      </c>
      <c r="P70" s="2"/>
    </row>
    <row r="71" spans="2:16" x14ac:dyDescent="0.25">
      <c r="B71" s="1">
        <v>9</v>
      </c>
      <c r="C71" s="11" t="s">
        <v>21</v>
      </c>
      <c r="D71" s="4">
        <f t="shared" ref="D71:O71" si="8">D42</f>
        <v>24.823629344170538</v>
      </c>
      <c r="E71" s="4">
        <f t="shared" si="8"/>
        <v>26.484563790701408</v>
      </c>
      <c r="F71" s="4">
        <f t="shared" si="8"/>
        <v>40.639414026782802</v>
      </c>
      <c r="G71" s="4">
        <f t="shared" si="8"/>
        <v>32.557469437898824</v>
      </c>
      <c r="H71" s="4">
        <f t="shared" si="8"/>
        <v>34.194888803366318</v>
      </c>
      <c r="I71" s="4">
        <f t="shared" si="8"/>
        <v>43.654331723973009</v>
      </c>
      <c r="J71" s="4">
        <f t="shared" si="8"/>
        <v>44.039019602202515</v>
      </c>
      <c r="K71" s="4">
        <f t="shared" si="8"/>
        <v>47.481860112395999</v>
      </c>
      <c r="L71" s="4">
        <f t="shared" si="8"/>
        <v>49.703797578006423</v>
      </c>
      <c r="M71" s="4">
        <f t="shared" si="8"/>
        <v>65.500875968441605</v>
      </c>
      <c r="N71" s="4">
        <f t="shared" si="8"/>
        <v>69.091632142398524</v>
      </c>
      <c r="O71" s="4">
        <f t="shared" si="8"/>
        <v>65.670014159312672</v>
      </c>
      <c r="P71" s="2"/>
    </row>
    <row r="72" spans="2:16" x14ac:dyDescent="0.25">
      <c r="B72" s="1">
        <v>10</v>
      </c>
      <c r="C72" s="11" t="s">
        <v>25</v>
      </c>
      <c r="D72" s="5">
        <f t="shared" ref="D72:O72" si="9">D9</f>
        <v>7.5313610008125043</v>
      </c>
      <c r="E72" s="5">
        <f t="shared" si="9"/>
        <v>9.4193141576267632</v>
      </c>
      <c r="F72" s="5">
        <f t="shared" si="9"/>
        <v>24.60156117859124</v>
      </c>
      <c r="G72" s="5">
        <f t="shared" si="9"/>
        <v>5.9399808267219303</v>
      </c>
      <c r="H72" s="5">
        <f t="shared" si="9"/>
        <v>9.1129455293576918</v>
      </c>
      <c r="I72" s="5">
        <f t="shared" si="9"/>
        <v>13.908704568968401</v>
      </c>
      <c r="J72" s="5">
        <f t="shared" si="9"/>
        <v>4.9448553072451933</v>
      </c>
      <c r="K72" s="5">
        <f t="shared" si="9"/>
        <v>7.261006697420056</v>
      </c>
      <c r="L72" s="5">
        <f t="shared" si="9"/>
        <v>7.261006697420056</v>
      </c>
      <c r="M72" s="5">
        <f t="shared" si="9"/>
        <v>3.4571378640040664</v>
      </c>
      <c r="N72" s="5">
        <f t="shared" si="9"/>
        <v>5.3437256477558659</v>
      </c>
      <c r="O72" s="5">
        <f t="shared" si="9"/>
        <v>3.4571378640040664</v>
      </c>
      <c r="P72" s="2"/>
    </row>
    <row r="73" spans="2:16" x14ac:dyDescent="0.25">
      <c r="B73" s="1">
        <v>11</v>
      </c>
      <c r="C73" s="11" t="s">
        <v>26</v>
      </c>
      <c r="D73" s="5">
        <f t="shared" ref="D73:O73" si="10">D27</f>
        <v>11.12822034222126</v>
      </c>
      <c r="E73" s="5">
        <f t="shared" si="10"/>
        <v>14.361700517566213</v>
      </c>
      <c r="F73" s="5">
        <f t="shared" si="10"/>
        <v>28.039738336992237</v>
      </c>
      <c r="G73" s="5">
        <f t="shared" si="10"/>
        <v>8.7528574425752339</v>
      </c>
      <c r="H73" s="5">
        <f t="shared" si="10"/>
        <v>12.383147247739767</v>
      </c>
      <c r="I73" s="5">
        <f t="shared" si="10"/>
        <v>15.489395829177482</v>
      </c>
      <c r="J73" s="5">
        <f t="shared" si="10"/>
        <v>6.5498390108220637</v>
      </c>
      <c r="K73" s="5">
        <f t="shared" si="10"/>
        <v>9.2267008916721132</v>
      </c>
      <c r="L73" s="5">
        <f t="shared" si="10"/>
        <v>7.9739821527021864</v>
      </c>
      <c r="M73" s="5">
        <f t="shared" si="10"/>
        <v>4.332366690012158</v>
      </c>
      <c r="N73" s="5">
        <f t="shared" si="10"/>
        <v>5.2879713301989426</v>
      </c>
      <c r="O73" s="5">
        <f t="shared" si="10"/>
        <v>3.7788721624904968</v>
      </c>
      <c r="P73" s="2"/>
    </row>
    <row r="74" spans="2:16" x14ac:dyDescent="0.25">
      <c r="B74" s="1">
        <v>12</v>
      </c>
      <c r="C74" s="11" t="s">
        <v>27</v>
      </c>
      <c r="D74" s="5">
        <f t="shared" ref="D74:O74" si="11">D45</f>
        <v>6.742076367618421</v>
      </c>
      <c r="E74" s="5">
        <f t="shared" si="11"/>
        <v>9.5356386403357014</v>
      </c>
      <c r="F74" s="5">
        <f t="shared" si="11"/>
        <v>20.28166593595186</v>
      </c>
      <c r="G74" s="5">
        <f t="shared" si="11"/>
        <v>6.0090302690553603</v>
      </c>
      <c r="H74" s="5">
        <f t="shared" si="11"/>
        <v>7.3307601777236719</v>
      </c>
      <c r="I74" s="5">
        <f t="shared" si="11"/>
        <v>11.826889631298089</v>
      </c>
      <c r="J74" s="5">
        <f t="shared" si="11"/>
        <v>4.0237785916298705</v>
      </c>
      <c r="K74" s="5">
        <f t="shared" si="11"/>
        <v>5.6433584034548749</v>
      </c>
      <c r="L74" s="5">
        <f t="shared" si="11"/>
        <v>6.2846745502422845</v>
      </c>
      <c r="M74" s="5">
        <f t="shared" si="11"/>
        <v>2.7104472920830238</v>
      </c>
      <c r="N74" s="5">
        <f t="shared" si="11"/>
        <v>3.7234733016837933</v>
      </c>
      <c r="O74" s="5">
        <f t="shared" si="11"/>
        <v>3.0091096206337102</v>
      </c>
      <c r="P74" s="2"/>
    </row>
    <row r="75" spans="2:16" x14ac:dyDescent="0.25"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2:16" x14ac:dyDescent="0.25"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6" x14ac:dyDescent="0.25">
      <c r="C77" s="9" t="s">
        <v>31</v>
      </c>
    </row>
    <row r="101" spans="3:3" x14ac:dyDescent="0.25">
      <c r="C101" s="9" t="s">
        <v>32</v>
      </c>
    </row>
    <row r="125" spans="3:3" x14ac:dyDescent="0.25">
      <c r="C125" s="9" t="s">
        <v>33</v>
      </c>
    </row>
    <row r="148" spans="3:3" x14ac:dyDescent="0.25">
      <c r="C148" s="9" t="s">
        <v>45</v>
      </c>
    </row>
    <row r="168" spans="3:13" x14ac:dyDescent="0.25">
      <c r="C168" t="s">
        <v>34</v>
      </c>
    </row>
    <row r="169" spans="3:13" x14ac:dyDescent="0.25">
      <c r="C169" s="2" t="s">
        <v>35</v>
      </c>
      <c r="D169" s="15" t="s">
        <v>36</v>
      </c>
      <c r="E169" s="15" t="s">
        <v>37</v>
      </c>
      <c r="F169" s="15" t="s">
        <v>38</v>
      </c>
      <c r="G169" s="15" t="s">
        <v>39</v>
      </c>
      <c r="H169" s="15" t="s">
        <v>40</v>
      </c>
      <c r="I169" s="15" t="s">
        <v>41</v>
      </c>
      <c r="J169" s="15" t="s">
        <v>42</v>
      </c>
      <c r="K169" s="15" t="s">
        <v>43</v>
      </c>
      <c r="L169" s="15" t="s">
        <v>44</v>
      </c>
    </row>
    <row r="170" spans="3:13" x14ac:dyDescent="0.25">
      <c r="C170" s="2" t="s">
        <v>46</v>
      </c>
      <c r="D170" s="4">
        <f>[1]Sheet1!D99</f>
        <v>-35.207343008424644</v>
      </c>
      <c r="E170" s="4">
        <f>[1]Sheet1!E99</f>
        <v>2.8611523078734948</v>
      </c>
      <c r="F170" s="4">
        <f>[1]Sheet1!F99</f>
        <v>27.084543541037881</v>
      </c>
      <c r="G170" s="4">
        <f>[1]Sheet1!G99</f>
        <v>36.921251789483193</v>
      </c>
      <c r="H170" s="4">
        <f>[1]Sheet1!H99</f>
        <v>48.147021454911531</v>
      </c>
      <c r="I170" s="4">
        <f>[1]Sheet1!I99</f>
        <v>50.554393599466323</v>
      </c>
      <c r="J170" s="4">
        <f>[1]Sheet1!J99</f>
        <v>51.020362924571572</v>
      </c>
      <c r="K170" s="4">
        <f>[1]Sheet1!K99</f>
        <v>48.927740952161884</v>
      </c>
      <c r="L170" s="4">
        <f>[1]Sheet1!L99</f>
        <v>44.296775388967504</v>
      </c>
      <c r="M170" s="2"/>
    </row>
    <row r="171" spans="3:13" x14ac:dyDescent="0.25">
      <c r="C171" s="2" t="s">
        <v>47</v>
      </c>
      <c r="D171" s="4">
        <f>[2]Sheet1!D98</f>
        <v>-54.581222399780138</v>
      </c>
      <c r="E171" s="4">
        <f>[2]Sheet1!E98</f>
        <v>-31.645121152058127</v>
      </c>
      <c r="F171" s="4">
        <f>[2]Sheet1!F98</f>
        <v>15.673395277079859</v>
      </c>
      <c r="G171" s="4">
        <f>[2]Sheet1!G98</f>
        <v>26.02287046218801</v>
      </c>
      <c r="H171" s="4">
        <f>[2]Sheet1!H98</f>
        <v>33.32660092178817</v>
      </c>
      <c r="I171" s="4">
        <f>[2]Sheet1!I98</f>
        <v>34.559364240711666</v>
      </c>
      <c r="J171" s="4">
        <f>[2]Sheet1!J98</f>
        <v>35.083712562123281</v>
      </c>
      <c r="K171" s="4">
        <f>[2]Sheet1!K98</f>
        <v>35.145612198083768</v>
      </c>
      <c r="L171" s="4">
        <f>[2]Sheet1!L98</f>
        <v>32.904063682648243</v>
      </c>
      <c r="M171" s="2"/>
    </row>
    <row r="172" spans="3:13" x14ac:dyDescent="0.25">
      <c r="C172" s="2" t="s">
        <v>48</v>
      </c>
      <c r="D172" s="4">
        <f>[3]Sheet1!D99</f>
        <v>37.369044323283404</v>
      </c>
      <c r="E172" s="4">
        <f>[3]Sheet1!E99</f>
        <v>58.825027017595865</v>
      </c>
      <c r="F172" s="4">
        <f>[3]Sheet1!F99</f>
        <v>80.528534251540464</v>
      </c>
      <c r="G172" s="4">
        <f>[3]Sheet1!G99</f>
        <v>86.537724887272049</v>
      </c>
      <c r="H172" s="4">
        <f>[3]Sheet1!H99</f>
        <v>89.860570439344059</v>
      </c>
      <c r="I172" s="4">
        <f>[3]Sheet1!I99</f>
        <v>89.931357699425774</v>
      </c>
      <c r="J172" s="4">
        <f>[3]Sheet1!J99</f>
        <v>89.471948512232984</v>
      </c>
      <c r="K172" s="4">
        <f>[3]Sheet1!K99</f>
        <v>88.128837535910861</v>
      </c>
      <c r="L172" s="4">
        <f>[3]Sheet1!L99</f>
        <v>85.619322080063327</v>
      </c>
      <c r="M172" s="2"/>
    </row>
    <row r="173" spans="3:13" x14ac:dyDescent="0.25">
      <c r="C173" s="16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3:13" x14ac:dyDescent="0.25">
      <c r="C174" s="18"/>
      <c r="D174" s="17"/>
      <c r="E174" s="17"/>
      <c r="F174" s="17"/>
      <c r="G174" s="17"/>
      <c r="H174" s="17"/>
      <c r="I174" s="17"/>
      <c r="J174" s="17"/>
      <c r="K174" s="17"/>
      <c r="L174" s="17"/>
    </row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'REZULTATU SINTEZE'!D74:O74</xm:f>
              <xm:sqref>P74</xm:sqref>
            </x14:sparkline>
            <x14:sparkline>
              <xm:f>'REZULTATU SINTEZE'!D73:O73</xm:f>
              <xm:sqref>P73</xm:sqref>
            </x14:sparkline>
            <x14:sparkline>
              <xm:f>'REZULTATU SINTEZE'!D72:O72</xm:f>
              <xm:sqref>P72</xm:sqref>
            </x14:sparkline>
            <x14:sparkline>
              <xm:f>'REZULTATU SINTEZE'!D71:O71</xm:f>
              <xm:sqref>P71</xm:sqref>
            </x14:sparkline>
            <x14:sparkline>
              <xm:f>'REZULTATU SINTEZE'!D70:O70</xm:f>
              <xm:sqref>P70</xm:sqref>
            </x14:sparkline>
            <x14:sparkline>
              <xm:f>'REZULTATU SINTEZE'!D69:O69</xm:f>
              <xm:sqref>P69</xm:sqref>
            </x14:sparkline>
            <x14:sparkline>
              <xm:f>'REZULTATU SINTEZE'!D68:O68</xm:f>
              <xm:sqref>P68</xm:sqref>
            </x14:sparkline>
            <x14:sparkline>
              <xm:f>'REZULTATU SINTEZE'!D67:O67</xm:f>
              <xm:sqref>P67</xm:sqref>
            </x14:sparkline>
            <x14:sparkline>
              <xm:f>'REZULTATU SINTEZE'!D66:O66</xm:f>
              <xm:sqref>P66</xm:sqref>
            </x14:sparkline>
            <x14:sparkline>
              <xm:f>'REZULTATU SINTEZE'!D65:O65</xm:f>
              <xm:sqref>P65</xm:sqref>
            </x14:sparkline>
            <x14:sparkline>
              <xm:f>'REZULTATU SINTEZE'!D64:O64</xm:f>
              <xm:sqref>P64</xm:sqref>
            </x14:sparkline>
            <x14:sparkline>
              <xm:f>'REZULTATU SINTEZE'!D63:O63</xm:f>
              <xm:sqref>P63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'REZULTATU SINTEZE'!D6:O6</xm:f>
              <xm:sqref>P6</xm:sqref>
            </x14:sparkline>
            <x14:sparkline>
              <xm:f>'REZULTATU SINTEZE'!D7:O7</xm:f>
              <xm:sqref>P7</xm:sqref>
            </x14:sparkline>
            <x14:sparkline>
              <xm:f>'REZULTATU SINTEZE'!D8:O8</xm:f>
              <xm:sqref>P8</xm:sqref>
            </x14:sparkline>
            <x14:sparkline>
              <xm:f>'REZULTATU SINTEZE'!D9:O9</xm:f>
              <xm:sqref>P9</xm:sqref>
            </x14:sparkline>
            <x14:sparkline>
              <xm:f>'REZULTATU SINTEZE'!D10:O10</xm:f>
              <xm:sqref>P10</xm:sqref>
            </x14:sparkline>
            <x14:sparkline>
              <xm:f>'REZULTATU SINTEZE'!D11:O11</xm:f>
              <xm:sqref>P11</xm:sqref>
            </x14:sparkline>
            <x14:sparkline>
              <xm:f>'REZULTATU SINTEZE'!D12:O12</xm:f>
              <xm:sqref>P12</xm:sqref>
            </x14:sparkline>
            <x14:sparkline>
              <xm:f>'REZULTATU SINTEZE'!D13:O13</xm:f>
              <xm:sqref>P13</xm:sqref>
            </x14:sparkline>
            <x14:sparkline>
              <xm:f>'REZULTATU SINTEZE'!D14:O14</xm:f>
              <xm:sqref>P14</xm:sqref>
            </x14:sparkline>
            <x14:sparkline>
              <xm:f>'REZULTATU SINTEZE'!D15:O15</xm:f>
              <xm:sqref>P15</xm:sqref>
            </x14:sparkline>
            <x14:sparkline>
              <xm:f>'REZULTATU SINTEZE'!D16:O16</xm:f>
              <xm:sqref>P16</xm:sqref>
            </x14:sparkline>
            <x14:sparkline>
              <xm:f>'REZULTATU SINTEZE'!D17:O17</xm:f>
              <xm:sqref>P17</xm:sqref>
            </x14:sparkline>
            <x14:sparkline>
              <xm:f>'REZULTATU SINTEZE'!D18:O18</xm:f>
              <xm:sqref>P18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'REZULTATU SINTEZE'!D5:O5</xm:f>
              <xm:sqref>P5</xm:sqref>
            </x14:sparkline>
          </x14:sparklines>
        </x14:sparklineGroup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'REZULTATU SINTEZE'!D172:L172</xm:f>
              <xm:sqref>M172</xm:sqref>
            </x14:sparkline>
            <x14:sparkline>
              <xm:f>'REZULTATU SINTEZE'!D171:L171</xm:f>
              <xm:sqref>M171</xm:sqref>
            </x14:sparkline>
            <x14:sparkline>
              <xm:f>'REZULTATU SINTEZE'!D170:L170</xm:f>
              <xm:sqref>M170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4:J42"/>
  <sheetViews>
    <sheetView topLeftCell="A31" workbookViewId="0">
      <selection activeCell="K36" sqref="K36"/>
    </sheetView>
  </sheetViews>
  <sheetFormatPr defaultRowHeight="15" x14ac:dyDescent="0.25"/>
  <cols>
    <col min="4" max="4" width="16.42578125" customWidth="1"/>
  </cols>
  <sheetData>
    <row r="4" spans="4:9" x14ac:dyDescent="0.25">
      <c r="D4" t="s">
        <v>73</v>
      </c>
    </row>
    <row r="5" spans="4:9" x14ac:dyDescent="0.25">
      <c r="D5" s="2" t="s">
        <v>49</v>
      </c>
      <c r="E5" s="29" t="s">
        <v>50</v>
      </c>
      <c r="F5" s="30"/>
      <c r="G5" s="30"/>
      <c r="H5" s="30"/>
      <c r="I5" s="31"/>
    </row>
    <row r="6" spans="4:9" x14ac:dyDescent="0.25">
      <c r="D6" s="2"/>
      <c r="E6" s="2" t="s">
        <v>74</v>
      </c>
      <c r="F6" s="2" t="s">
        <v>75</v>
      </c>
      <c r="G6" s="2" t="s">
        <v>76</v>
      </c>
      <c r="H6" s="2" t="s">
        <v>77</v>
      </c>
      <c r="I6" s="2" t="s">
        <v>78</v>
      </c>
    </row>
    <row r="7" spans="4:9" x14ac:dyDescent="0.25">
      <c r="D7" s="2" t="s">
        <v>51</v>
      </c>
      <c r="E7" s="2">
        <v>2</v>
      </c>
      <c r="F7" s="2">
        <v>4</v>
      </c>
      <c r="G7" s="2">
        <v>1</v>
      </c>
      <c r="H7" s="2">
        <v>5</v>
      </c>
      <c r="I7" s="2">
        <v>3</v>
      </c>
    </row>
    <row r="8" spans="4:9" x14ac:dyDescent="0.25">
      <c r="D8" s="2" t="s">
        <v>52</v>
      </c>
      <c r="E8" s="2">
        <v>3</v>
      </c>
      <c r="F8" s="2">
        <v>5</v>
      </c>
      <c r="G8" s="2">
        <v>1</v>
      </c>
      <c r="H8" s="2">
        <v>4</v>
      </c>
      <c r="I8" s="2">
        <v>2</v>
      </c>
    </row>
    <row r="9" spans="4:9" x14ac:dyDescent="0.25">
      <c r="D9" s="2" t="s">
        <v>53</v>
      </c>
      <c r="E9" s="2">
        <v>2</v>
      </c>
      <c r="F9" s="2">
        <v>4</v>
      </c>
      <c r="G9" s="2">
        <v>1</v>
      </c>
      <c r="H9" s="2">
        <v>5</v>
      </c>
      <c r="I9" s="2">
        <v>3</v>
      </c>
    </row>
    <row r="10" spans="4:9" x14ac:dyDescent="0.25">
      <c r="D10" s="2" t="s">
        <v>54</v>
      </c>
      <c r="E10" s="2">
        <v>2</v>
      </c>
      <c r="F10" s="2">
        <v>3</v>
      </c>
      <c r="G10" s="2">
        <v>1</v>
      </c>
      <c r="H10" s="2">
        <v>4</v>
      </c>
      <c r="I10" s="2">
        <v>5</v>
      </c>
    </row>
    <row r="11" spans="4:9" x14ac:dyDescent="0.25">
      <c r="D11" s="2" t="s">
        <v>55</v>
      </c>
      <c r="E11" s="2">
        <v>3</v>
      </c>
      <c r="F11" s="2">
        <v>5</v>
      </c>
      <c r="G11" s="2">
        <v>1</v>
      </c>
      <c r="H11" s="2">
        <v>4</v>
      </c>
      <c r="I11" s="2">
        <v>2</v>
      </c>
    </row>
    <row r="12" spans="4:9" x14ac:dyDescent="0.25">
      <c r="D12" s="2" t="s">
        <v>56</v>
      </c>
      <c r="E12" s="2">
        <v>2</v>
      </c>
      <c r="F12" s="2">
        <v>4</v>
      </c>
      <c r="G12" s="2">
        <v>1</v>
      </c>
      <c r="H12" s="2">
        <v>5</v>
      </c>
      <c r="I12" s="2">
        <v>3</v>
      </c>
    </row>
    <row r="13" spans="4:9" x14ac:dyDescent="0.25">
      <c r="D13" s="2" t="s">
        <v>57</v>
      </c>
      <c r="E13" s="2">
        <v>2</v>
      </c>
      <c r="F13" s="2">
        <v>3</v>
      </c>
      <c r="G13" s="2">
        <v>1</v>
      </c>
      <c r="H13" s="2">
        <v>4</v>
      </c>
      <c r="I13" s="2">
        <v>5</v>
      </c>
    </row>
    <row r="14" spans="4:9" x14ac:dyDescent="0.25">
      <c r="D14" s="2" t="s">
        <v>58</v>
      </c>
      <c r="E14" s="2">
        <v>2</v>
      </c>
      <c r="F14" s="2">
        <v>3</v>
      </c>
      <c r="G14" s="2">
        <v>1</v>
      </c>
      <c r="H14" s="2">
        <v>4</v>
      </c>
      <c r="I14" s="2">
        <v>5</v>
      </c>
    </row>
    <row r="15" spans="4:9" x14ac:dyDescent="0.25">
      <c r="D15" s="2" t="s">
        <v>59</v>
      </c>
      <c r="E15" s="2">
        <v>3</v>
      </c>
      <c r="F15" s="2">
        <v>5</v>
      </c>
      <c r="G15" s="2">
        <v>1</v>
      </c>
      <c r="H15" s="2">
        <v>4</v>
      </c>
      <c r="I15" s="2">
        <v>2</v>
      </c>
    </row>
    <row r="16" spans="4:9" x14ac:dyDescent="0.25">
      <c r="D16" s="2" t="s">
        <v>60</v>
      </c>
      <c r="E16" s="2">
        <v>2</v>
      </c>
      <c r="F16" s="2">
        <v>3</v>
      </c>
      <c r="G16" s="2">
        <v>1</v>
      </c>
      <c r="H16" s="2">
        <v>4</v>
      </c>
      <c r="I16" s="2">
        <v>5</v>
      </c>
    </row>
    <row r="17" spans="4:10" x14ac:dyDescent="0.25">
      <c r="D17" s="2" t="s">
        <v>61</v>
      </c>
      <c r="E17" s="2">
        <v>2</v>
      </c>
      <c r="F17" s="2">
        <v>4</v>
      </c>
      <c r="G17" s="2">
        <v>1</v>
      </c>
      <c r="H17" s="2">
        <v>5</v>
      </c>
      <c r="I17" s="2">
        <v>3</v>
      </c>
    </row>
    <row r="18" spans="4:10" x14ac:dyDescent="0.25">
      <c r="D18" s="2" t="s">
        <v>62</v>
      </c>
      <c r="E18" s="2">
        <v>3</v>
      </c>
      <c r="F18" s="2">
        <v>5</v>
      </c>
      <c r="G18" s="2">
        <v>1</v>
      </c>
      <c r="H18" s="2">
        <v>4</v>
      </c>
      <c r="I18" s="2">
        <v>2</v>
      </c>
    </row>
    <row r="19" spans="4:10" x14ac:dyDescent="0.25">
      <c r="D19" s="19" t="s">
        <v>63</v>
      </c>
      <c r="E19" s="19">
        <v>28</v>
      </c>
      <c r="F19" s="19">
        <v>48</v>
      </c>
      <c r="G19" s="19">
        <v>12</v>
      </c>
      <c r="H19" s="19">
        <v>52</v>
      </c>
      <c r="I19" s="19">
        <v>40</v>
      </c>
      <c r="J19">
        <v>180</v>
      </c>
    </row>
    <row r="20" spans="4:10" x14ac:dyDescent="0.25">
      <c r="D20" s="19" t="s">
        <v>64</v>
      </c>
      <c r="E20" s="19">
        <v>2.3333333333333335</v>
      </c>
      <c r="F20" s="19">
        <v>4</v>
      </c>
      <c r="G20" s="19">
        <v>1</v>
      </c>
      <c r="H20" s="19">
        <v>4.333333333333333</v>
      </c>
      <c r="I20" s="19">
        <v>3.3333333333333335</v>
      </c>
    </row>
    <row r="23" spans="4:10" x14ac:dyDescent="0.25">
      <c r="D23" t="s">
        <v>65</v>
      </c>
    </row>
    <row r="25" spans="4:10" x14ac:dyDescent="0.25">
      <c r="D25" s="23" t="s">
        <v>66</v>
      </c>
      <c r="E25" s="2">
        <v>1056</v>
      </c>
    </row>
    <row r="27" spans="4:10" x14ac:dyDescent="0.25">
      <c r="D27" t="s">
        <v>67</v>
      </c>
    </row>
    <row r="31" spans="4:10" x14ac:dyDescent="0.25">
      <c r="D31" s="23" t="s">
        <v>68</v>
      </c>
      <c r="E31" s="2">
        <v>0.73333333333333328</v>
      </c>
    </row>
    <row r="33" spans="4:8" x14ac:dyDescent="0.25">
      <c r="D33" t="s">
        <v>69</v>
      </c>
    </row>
    <row r="36" spans="4:8" x14ac:dyDescent="0.25">
      <c r="D36" s="2">
        <v>35.200000000000003</v>
      </c>
    </row>
    <row r="38" spans="4:8" x14ac:dyDescent="0.25">
      <c r="D38" t="s">
        <v>70</v>
      </c>
      <c r="F38" s="2">
        <v>0.05</v>
      </c>
    </row>
    <row r="40" spans="4:8" x14ac:dyDescent="0.25">
      <c r="D40" t="s">
        <v>71</v>
      </c>
      <c r="F40" s="2">
        <v>4.2260055465593716E-7</v>
      </c>
    </row>
    <row r="42" spans="4:8" x14ac:dyDescent="0.25">
      <c r="D42" t="s">
        <v>72</v>
      </c>
      <c r="E42" s="20" t="s">
        <v>79</v>
      </c>
      <c r="F42" s="21"/>
      <c r="G42" s="21"/>
      <c r="H42" s="22"/>
    </row>
  </sheetData>
  <mergeCells count="1">
    <mergeCell ref="E5:I5"/>
  </mergeCells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2053" r:id="rId4">
          <objectPr defaultSize="0" autoPict="0" r:id="rId5">
            <anchor moveWithCells="1" sizeWithCells="1">
              <from>
                <xdr:col>0</xdr:col>
                <xdr:colOff>0</xdr:colOff>
                <xdr:row>23</xdr:row>
                <xdr:rowOff>19050</xdr:rowOff>
              </from>
              <to>
                <xdr:col>2</xdr:col>
                <xdr:colOff>581025</xdr:colOff>
                <xdr:row>25</xdr:row>
                <xdr:rowOff>161925</xdr:rowOff>
              </to>
            </anchor>
          </objectPr>
        </oleObject>
      </mc:Choice>
      <mc:Fallback>
        <oleObject progId="Equation.3" shapeId="2053" r:id="rId4"/>
      </mc:Fallback>
    </mc:AlternateContent>
    <mc:AlternateContent xmlns:mc="http://schemas.openxmlformats.org/markup-compatibility/2006">
      <mc:Choice Requires="x14">
        <oleObject progId="Equation.3" shapeId="2055" r:id="rId6">
          <objectPr defaultSize="0" autoPict="0" r:id="rId7">
            <anchor moveWithCells="1" sizeWithCells="1">
              <from>
                <xdr:col>1</xdr:col>
                <xdr:colOff>104775</xdr:colOff>
                <xdr:row>29</xdr:row>
                <xdr:rowOff>0</xdr:rowOff>
              </from>
              <to>
                <xdr:col>2</xdr:col>
                <xdr:colOff>552450</xdr:colOff>
                <xdr:row>31</xdr:row>
                <xdr:rowOff>47625</xdr:rowOff>
              </to>
            </anchor>
          </objectPr>
        </oleObject>
      </mc:Choice>
      <mc:Fallback>
        <oleObject progId="Equation.3" shapeId="2055" r:id="rId6"/>
      </mc:Fallback>
    </mc:AlternateContent>
    <mc:AlternateContent xmlns:mc="http://schemas.openxmlformats.org/markup-compatibility/2006">
      <mc:Choice Requires="x14">
        <oleObject progId="Equation.3" shapeId="2056" r:id="rId8">
          <objectPr defaultSize="0" autoPict="0" r:id="rId9">
            <anchor moveWithCells="1" sizeWithCells="1">
              <from>
                <xdr:col>0</xdr:col>
                <xdr:colOff>590550</xdr:colOff>
                <xdr:row>34</xdr:row>
                <xdr:rowOff>0</xdr:rowOff>
              </from>
              <to>
                <xdr:col>2</xdr:col>
                <xdr:colOff>466725</xdr:colOff>
                <xdr:row>36</xdr:row>
                <xdr:rowOff>38100</xdr:rowOff>
              </to>
            </anchor>
          </objectPr>
        </oleObject>
      </mc:Choice>
      <mc:Fallback>
        <oleObject progId="Equation.3" shapeId="2056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1"/>
  <sheetViews>
    <sheetView topLeftCell="A121" workbookViewId="0">
      <selection activeCell="K12" sqref="K12"/>
    </sheetView>
  </sheetViews>
  <sheetFormatPr defaultRowHeight="15" x14ac:dyDescent="0.25"/>
  <cols>
    <col min="3" max="3" width="62" customWidth="1"/>
    <col min="10" max="10" width="14.140625" customWidth="1"/>
  </cols>
  <sheetData>
    <row r="3" spans="3:9" x14ac:dyDescent="0.25">
      <c r="C3" t="s">
        <v>80</v>
      </c>
    </row>
    <row r="4" spans="3:9" x14ac:dyDescent="0.25">
      <c r="C4" t="s">
        <v>81</v>
      </c>
    </row>
    <row r="6" spans="3:9" x14ac:dyDescent="0.25">
      <c r="C6" s="33" t="s">
        <v>18</v>
      </c>
      <c r="D6" s="32" t="s">
        <v>82</v>
      </c>
      <c r="E6" s="32" t="s">
        <v>83</v>
      </c>
      <c r="F6" s="32" t="s">
        <v>84</v>
      </c>
      <c r="G6" s="32" t="s">
        <v>85</v>
      </c>
      <c r="H6" s="32" t="s">
        <v>86</v>
      </c>
    </row>
    <row r="7" spans="3:9" x14ac:dyDescent="0.25">
      <c r="C7" s="33"/>
      <c r="D7" s="32"/>
      <c r="E7" s="32"/>
      <c r="F7" s="32"/>
      <c r="G7" s="32"/>
      <c r="H7" s="32"/>
    </row>
    <row r="8" spans="3:9" x14ac:dyDescent="0.25">
      <c r="C8" s="2" t="s">
        <v>82</v>
      </c>
      <c r="D8" s="24">
        <v>1</v>
      </c>
      <c r="E8" s="4">
        <f>(E43+E107+E75)/3</f>
        <v>1</v>
      </c>
      <c r="F8" s="4">
        <f t="shared" ref="F8:H9" si="0">(F43+F75+F107)/3</f>
        <v>0.15873015873015872</v>
      </c>
      <c r="G8" s="4">
        <f t="shared" si="0"/>
        <v>1</v>
      </c>
      <c r="H8" s="4">
        <f t="shared" si="0"/>
        <v>1</v>
      </c>
    </row>
    <row r="9" spans="3:9" x14ac:dyDescent="0.25">
      <c r="C9" s="2" t="s">
        <v>83</v>
      </c>
      <c r="D9" s="4">
        <f>(D44+D76+D108)/3</f>
        <v>1</v>
      </c>
      <c r="E9" s="24">
        <v>1</v>
      </c>
      <c r="F9" s="4">
        <f t="shared" si="0"/>
        <v>0.12632275132275131</v>
      </c>
      <c r="G9" s="4">
        <f t="shared" si="0"/>
        <v>1</v>
      </c>
      <c r="H9" s="4">
        <f t="shared" si="0"/>
        <v>1</v>
      </c>
    </row>
    <row r="10" spans="3:9" x14ac:dyDescent="0.25">
      <c r="C10" s="2" t="s">
        <v>84</v>
      </c>
      <c r="D10" s="4">
        <f>(D45+D77+D109)/3</f>
        <v>6.333333333333333</v>
      </c>
      <c r="E10" s="4">
        <f>(E45+E77+E109)/3</f>
        <v>8</v>
      </c>
      <c r="F10" s="24">
        <v>1</v>
      </c>
      <c r="G10" s="4">
        <f>(G45+G77+G109)/3</f>
        <v>8.3333333333333339</v>
      </c>
      <c r="H10" s="4">
        <f>(H45+H77+H109)/3</f>
        <v>7.333333333333333</v>
      </c>
    </row>
    <row r="11" spans="3:9" x14ac:dyDescent="0.25">
      <c r="C11" s="2" t="s">
        <v>85</v>
      </c>
      <c r="D11" s="4">
        <f>(D46+D78+D110)/3</f>
        <v>1</v>
      </c>
      <c r="E11" s="4">
        <f>(E46+E78+E110)/3</f>
        <v>1</v>
      </c>
      <c r="F11" s="4">
        <f>(F46+F78+F110)/3</f>
        <v>0.12037037037037036</v>
      </c>
      <c r="G11" s="24">
        <v>1</v>
      </c>
      <c r="H11" s="4">
        <f>(H46+H78+H110)/3</f>
        <v>1</v>
      </c>
    </row>
    <row r="12" spans="3:9" x14ac:dyDescent="0.25">
      <c r="C12" s="2" t="s">
        <v>86</v>
      </c>
      <c r="D12" s="4">
        <f>(D47+D79+D111)/3</f>
        <v>1</v>
      </c>
      <c r="E12" s="4">
        <f>(E47+E79+E111)/3</f>
        <v>1</v>
      </c>
      <c r="F12" s="4">
        <f>(F47+F79+F111)/3</f>
        <v>0.1402116402116402</v>
      </c>
      <c r="G12" s="4">
        <f>(G47+G79+G111)/3</f>
        <v>1</v>
      </c>
      <c r="H12" s="24">
        <v>1</v>
      </c>
    </row>
    <row r="15" spans="3:9" x14ac:dyDescent="0.25">
      <c r="C15" t="s">
        <v>87</v>
      </c>
    </row>
    <row r="16" spans="3:9" x14ac:dyDescent="0.25">
      <c r="H16" s="16"/>
      <c r="I16" s="12"/>
    </row>
    <row r="17" spans="3:11" x14ac:dyDescent="0.25">
      <c r="C17" s="25">
        <f>(5-2)+(D8^2+D9^2+D10^2+D11^2+D12^2)</f>
        <v>47.111111111111107</v>
      </c>
      <c r="D17" s="25">
        <f>-(E8+D9)</f>
        <v>-2</v>
      </c>
      <c r="E17" s="25">
        <f>-(F8+D10)</f>
        <v>-6.4920634920634921</v>
      </c>
      <c r="F17" s="25">
        <f>-(G8+D11)</f>
        <v>-2</v>
      </c>
      <c r="G17" s="25">
        <f>-(H8+D12)</f>
        <v>-2</v>
      </c>
      <c r="H17" s="15">
        <v>1</v>
      </c>
      <c r="I17" s="16"/>
    </row>
    <row r="18" spans="3:11" x14ac:dyDescent="0.25">
      <c r="C18" s="25">
        <f>-(D9+E8)</f>
        <v>-2</v>
      </c>
      <c r="D18" s="25">
        <f>(5-2)+(E8^2+E9^2+E10^2+E11^2+E12^2)</f>
        <v>71</v>
      </c>
      <c r="E18" s="25">
        <f>-(F9+E10)</f>
        <v>-8.1263227513227516</v>
      </c>
      <c r="F18" s="25">
        <f>-(G9+E11)</f>
        <v>-2</v>
      </c>
      <c r="G18" s="25">
        <f>-(H9+E12)</f>
        <v>-2</v>
      </c>
      <c r="H18" s="15">
        <v>1</v>
      </c>
      <c r="I18" s="16"/>
    </row>
    <row r="19" spans="3:11" x14ac:dyDescent="0.25">
      <c r="C19" s="25">
        <f>-(D10+F8)</f>
        <v>-6.4920634920634921</v>
      </c>
      <c r="D19" s="25">
        <f>-(E10+F9)</f>
        <v>-8.1263227513227516</v>
      </c>
      <c r="E19" s="25">
        <f>(5-2)+(F8^2+F9^2+F10^2+F11^2+F12^2)</f>
        <v>4.0753010309061892</v>
      </c>
      <c r="F19" s="25">
        <f>-(G10+F11)</f>
        <v>-8.4537037037037042</v>
      </c>
      <c r="G19" s="25">
        <f>-(H10+F12)</f>
        <v>-7.473544973544973</v>
      </c>
      <c r="H19" s="15">
        <v>1</v>
      </c>
      <c r="I19" s="16"/>
    </row>
    <row r="20" spans="3:11" x14ac:dyDescent="0.25">
      <c r="C20" s="25">
        <f>-(D11+G8)</f>
        <v>-2</v>
      </c>
      <c r="D20" s="25">
        <f>-(E11+G9)</f>
        <v>-2</v>
      </c>
      <c r="E20" s="25">
        <f>-(F11+G10)</f>
        <v>-8.4537037037037042</v>
      </c>
      <c r="F20" s="25">
        <f>(5-2)+(G8^2+G9^2+G10^2+G11^2+G12^2)</f>
        <v>76.444444444444457</v>
      </c>
      <c r="G20" s="25">
        <f>-(H11+G12)</f>
        <v>-2</v>
      </c>
      <c r="H20" s="15">
        <v>1</v>
      </c>
      <c r="I20" s="16"/>
    </row>
    <row r="21" spans="3:11" x14ac:dyDescent="0.25">
      <c r="C21" s="25">
        <f>-(D12+H8)</f>
        <v>-2</v>
      </c>
      <c r="D21" s="25">
        <f>-(E12+H9)</f>
        <v>-2</v>
      </c>
      <c r="E21" s="25">
        <f>-(F12+H10)</f>
        <v>-7.473544973544973</v>
      </c>
      <c r="F21" s="25">
        <f>-(G12+H11)</f>
        <v>-2</v>
      </c>
      <c r="G21" s="25">
        <f>(5-2)+(H8^2+H9^2+H10^2+H11^2+H12^2)</f>
        <v>60.777777777777771</v>
      </c>
      <c r="H21" s="15">
        <v>1</v>
      </c>
      <c r="I21" s="16"/>
    </row>
    <row r="22" spans="3:11" x14ac:dyDescent="0.25">
      <c r="C22" s="15">
        <v>1</v>
      </c>
      <c r="D22" s="15">
        <v>1</v>
      </c>
      <c r="E22" s="15">
        <v>1</v>
      </c>
      <c r="F22" s="15">
        <v>1</v>
      </c>
      <c r="G22" s="15">
        <v>1</v>
      </c>
      <c r="H22" s="15">
        <v>0</v>
      </c>
      <c r="I22" s="16"/>
    </row>
    <row r="23" spans="3:11" x14ac:dyDescent="0.25">
      <c r="I23" s="16"/>
    </row>
    <row r="24" spans="3:11" x14ac:dyDescent="0.25">
      <c r="G24" s="16"/>
      <c r="H24" s="12"/>
      <c r="I24" s="16"/>
    </row>
    <row r="25" spans="3:11" x14ac:dyDescent="0.25">
      <c r="C25" t="s">
        <v>88</v>
      </c>
    </row>
    <row r="26" spans="3:11" x14ac:dyDescent="0.25">
      <c r="J26" s="26" t="s">
        <v>89</v>
      </c>
      <c r="K26" s="27" t="s">
        <v>90</v>
      </c>
    </row>
    <row r="27" spans="3:11" x14ac:dyDescent="0.25">
      <c r="C27" s="2" t="s">
        <v>82</v>
      </c>
      <c r="D27" s="1">
        <f t="array" ref="D27:I32">MINVERSE(C17:H22)</f>
        <v>1.7363697948811443E-2</v>
      </c>
      <c r="E27" s="1">
        <v>-2.2513829958200858E-3</v>
      </c>
      <c r="F27" s="1">
        <v>-1.0464348212699344E-2</v>
      </c>
      <c r="G27" s="1">
        <v>-2.1387975677182318E-3</v>
      </c>
      <c r="H27" s="1">
        <v>-2.5091691725737833E-3</v>
      </c>
      <c r="I27" s="1">
        <v>0.10024298416164268</v>
      </c>
      <c r="J27" s="28">
        <f>I27</f>
        <v>0.10024298416164268</v>
      </c>
      <c r="K27" s="27">
        <f>RANK(J27,J27:J31)</f>
        <v>2</v>
      </c>
    </row>
    <row r="28" spans="3:11" x14ac:dyDescent="0.25">
      <c r="C28" s="2" t="s">
        <v>83</v>
      </c>
      <c r="D28" s="1">
        <v>-2.2513829958200858E-3</v>
      </c>
      <c r="E28" s="1">
        <v>1.2041598105013984E-2</v>
      </c>
      <c r="F28" s="1">
        <v>-6.3609355820964351E-3</v>
      </c>
      <c r="G28" s="1">
        <v>-1.5685723616797719E-3</v>
      </c>
      <c r="H28" s="1">
        <v>-1.8607071654176926E-3</v>
      </c>
      <c r="I28" s="1">
        <v>8.1994193957683384E-2</v>
      </c>
      <c r="J28" s="28">
        <f t="shared" ref="J28:J31" si="1">I28</f>
        <v>8.1994193957683384E-2</v>
      </c>
      <c r="K28" s="27">
        <f>RANK(J28,J27:J31)</f>
        <v>4</v>
      </c>
    </row>
    <row r="29" spans="3:11" x14ac:dyDescent="0.25">
      <c r="C29" s="2" t="s">
        <v>84</v>
      </c>
      <c r="D29" s="1">
        <v>-1.0464348212699344E-2</v>
      </c>
      <c r="E29" s="1">
        <v>-6.3609355820964377E-3</v>
      </c>
      <c r="F29" s="1">
        <v>3.0330236775688465E-2</v>
      </c>
      <c r="G29" s="1">
        <v>-5.7928736561236299E-3</v>
      </c>
      <c r="H29" s="1">
        <v>-7.7120793247690772E-3</v>
      </c>
      <c r="I29" s="1">
        <v>0.65016111710494617</v>
      </c>
      <c r="J29" s="28">
        <f t="shared" si="1"/>
        <v>0.65016111710494617</v>
      </c>
      <c r="K29" s="27">
        <f>RANK(J29,J27:J31)</f>
        <v>1</v>
      </c>
    </row>
    <row r="30" spans="3:11" x14ac:dyDescent="0.25">
      <c r="C30" s="2" t="s">
        <v>85</v>
      </c>
      <c r="D30" s="1">
        <v>-2.1387975677182309E-3</v>
      </c>
      <c r="E30" s="1">
        <v>-1.5685723616797708E-3</v>
      </c>
      <c r="F30" s="1">
        <v>-5.7928736561236203E-3</v>
      </c>
      <c r="G30" s="1">
        <v>1.1263993866749731E-2</v>
      </c>
      <c r="H30" s="1">
        <v>-1.7637502812281119E-3</v>
      </c>
      <c r="I30" s="1">
        <v>7.9016768727574932E-2</v>
      </c>
      <c r="J30" s="28">
        <f t="shared" si="1"/>
        <v>7.9016768727574932E-2</v>
      </c>
      <c r="K30" s="27">
        <f>RANK(J30,J27:J31)</f>
        <v>5</v>
      </c>
    </row>
    <row r="31" spans="3:11" x14ac:dyDescent="0.25">
      <c r="C31" s="2" t="s">
        <v>86</v>
      </c>
      <c r="D31" s="1">
        <v>-2.5091691725737833E-3</v>
      </c>
      <c r="E31" s="1">
        <v>-1.8607071654176924E-3</v>
      </c>
      <c r="F31" s="1">
        <v>-7.7120793247690772E-3</v>
      </c>
      <c r="G31" s="1">
        <v>-1.7637502812281134E-3</v>
      </c>
      <c r="H31" s="1">
        <v>1.3845705943988663E-2</v>
      </c>
      <c r="I31" s="1">
        <v>8.8584936048152929E-2</v>
      </c>
      <c r="J31" s="28">
        <f t="shared" si="1"/>
        <v>8.8584936048152929E-2</v>
      </c>
      <c r="K31" s="27">
        <f>RANK(J31,J27:J31)</f>
        <v>3</v>
      </c>
    </row>
    <row r="32" spans="3:11" x14ac:dyDescent="0.25">
      <c r="C32" s="1"/>
      <c r="D32" s="1">
        <v>0.10024298416164268</v>
      </c>
      <c r="E32" s="1">
        <v>8.199419395768337E-2</v>
      </c>
      <c r="F32" s="1">
        <v>0.65016111710494606</v>
      </c>
      <c r="G32" s="1">
        <v>7.9016768727574904E-2</v>
      </c>
      <c r="H32" s="1">
        <v>8.8584936048152943E-2</v>
      </c>
      <c r="I32" s="1">
        <v>-2.4793151654389639E-3</v>
      </c>
      <c r="J32" s="1">
        <f>SUM(J27:J31)</f>
        <v>1</v>
      </c>
      <c r="K32" s="1"/>
    </row>
    <row r="36" spans="3:11" x14ac:dyDescent="0.25">
      <c r="C36" s="18"/>
      <c r="D36" s="18"/>
      <c r="E36" s="18"/>
      <c r="F36" s="18"/>
      <c r="G36" s="18"/>
      <c r="H36" s="18"/>
      <c r="I36" s="18"/>
      <c r="J36" s="18"/>
      <c r="K36" s="18"/>
    </row>
    <row r="37" spans="3:11" x14ac:dyDescent="0.25">
      <c r="C37" s="18"/>
      <c r="D37" s="18"/>
      <c r="E37" s="18"/>
      <c r="F37" s="18"/>
      <c r="G37" s="18"/>
      <c r="H37" s="18"/>
      <c r="I37" s="18"/>
      <c r="J37" s="18"/>
      <c r="K37" s="18"/>
    </row>
    <row r="38" spans="3:11" x14ac:dyDescent="0.25">
      <c r="C38" t="s">
        <v>91</v>
      </c>
      <c r="K38" s="18"/>
    </row>
    <row r="39" spans="3:11" x14ac:dyDescent="0.25">
      <c r="K39" s="18"/>
    </row>
    <row r="40" spans="3:11" x14ac:dyDescent="0.25">
      <c r="C40" t="s">
        <v>92</v>
      </c>
      <c r="K40" s="18"/>
    </row>
    <row r="41" spans="3:11" x14ac:dyDescent="0.25">
      <c r="C41" s="33" t="s">
        <v>18</v>
      </c>
      <c r="D41" s="32" t="s">
        <v>82</v>
      </c>
      <c r="E41" s="32" t="s">
        <v>83</v>
      </c>
      <c r="F41" s="32" t="s">
        <v>84</v>
      </c>
      <c r="G41" s="32" t="s">
        <v>85</v>
      </c>
      <c r="H41" s="32" t="s">
        <v>86</v>
      </c>
      <c r="K41" s="18"/>
    </row>
    <row r="42" spans="3:11" x14ac:dyDescent="0.25">
      <c r="C42" s="33"/>
      <c r="D42" s="32"/>
      <c r="E42" s="32"/>
      <c r="F42" s="32"/>
      <c r="G42" s="32"/>
      <c r="H42" s="32"/>
      <c r="K42" s="18"/>
    </row>
    <row r="43" spans="3:11" x14ac:dyDescent="0.25">
      <c r="C43" s="2" t="s">
        <v>82</v>
      </c>
      <c r="D43" s="24">
        <v>1</v>
      </c>
      <c r="E43" s="4">
        <v>1</v>
      </c>
      <c r="F43" s="4">
        <f>1/D45</f>
        <v>0.16666666666666666</v>
      </c>
      <c r="G43" s="4">
        <v>1</v>
      </c>
      <c r="H43" s="4">
        <v>1</v>
      </c>
      <c r="K43" s="18"/>
    </row>
    <row r="44" spans="3:11" x14ac:dyDescent="0.25">
      <c r="C44" s="2" t="s">
        <v>83</v>
      </c>
      <c r="D44" s="4">
        <f>1/E43</f>
        <v>1</v>
      </c>
      <c r="E44" s="24">
        <v>1</v>
      </c>
      <c r="F44" s="4">
        <f>1/E45</f>
        <v>0.125</v>
      </c>
      <c r="G44" s="4">
        <v>1</v>
      </c>
      <c r="H44" s="4">
        <v>1</v>
      </c>
      <c r="K44" s="18"/>
    </row>
    <row r="45" spans="3:11" x14ac:dyDescent="0.25">
      <c r="C45" s="2" t="s">
        <v>84</v>
      </c>
      <c r="D45" s="4">
        <v>6</v>
      </c>
      <c r="E45" s="4">
        <v>8</v>
      </c>
      <c r="F45" s="24">
        <v>1</v>
      </c>
      <c r="G45" s="4">
        <v>9</v>
      </c>
      <c r="H45" s="4">
        <v>7</v>
      </c>
      <c r="K45" s="18"/>
    </row>
    <row r="46" spans="3:11" x14ac:dyDescent="0.25">
      <c r="C46" s="2" t="s">
        <v>85</v>
      </c>
      <c r="D46" s="4">
        <f>1/G43</f>
        <v>1</v>
      </c>
      <c r="E46" s="4">
        <f>1/G44</f>
        <v>1</v>
      </c>
      <c r="F46" s="4">
        <f>1/G45</f>
        <v>0.1111111111111111</v>
      </c>
      <c r="G46" s="24">
        <v>1</v>
      </c>
      <c r="H46" s="4">
        <v>1</v>
      </c>
      <c r="K46" s="18"/>
    </row>
    <row r="47" spans="3:11" x14ac:dyDescent="0.25">
      <c r="C47" s="2" t="s">
        <v>86</v>
      </c>
      <c r="D47" s="4">
        <f>1/H43</f>
        <v>1</v>
      </c>
      <c r="E47" s="4">
        <f>1/H44</f>
        <v>1</v>
      </c>
      <c r="F47" s="4">
        <f>1/H45</f>
        <v>0.14285714285714285</v>
      </c>
      <c r="G47" s="4">
        <v>1</v>
      </c>
      <c r="H47" s="24">
        <v>1</v>
      </c>
      <c r="K47" s="18"/>
    </row>
    <row r="48" spans="3:11" x14ac:dyDescent="0.25">
      <c r="K48" s="18"/>
    </row>
    <row r="49" spans="3:11" x14ac:dyDescent="0.25">
      <c r="K49" s="18"/>
    </row>
    <row r="50" spans="3:11" x14ac:dyDescent="0.25">
      <c r="C50" t="s">
        <v>93</v>
      </c>
      <c r="K50" s="18"/>
    </row>
    <row r="51" spans="3:11" x14ac:dyDescent="0.25">
      <c r="H51" s="16"/>
      <c r="I51" s="12"/>
      <c r="K51" s="18"/>
    </row>
    <row r="52" spans="3:11" x14ac:dyDescent="0.25">
      <c r="C52" s="25">
        <f>(5-2)+(D43^2+D44^2+D45^2+D46^2+D47^2)</f>
        <v>43</v>
      </c>
      <c r="D52" s="25">
        <f>-(E43+D44)</f>
        <v>-2</v>
      </c>
      <c r="E52" s="25">
        <f>-(F43+D45)</f>
        <v>-6.166666666666667</v>
      </c>
      <c r="F52" s="25">
        <f>-(G43+D46)</f>
        <v>-2</v>
      </c>
      <c r="G52" s="25">
        <f>-(H43+D47)</f>
        <v>-2</v>
      </c>
      <c r="H52" s="15">
        <v>1</v>
      </c>
      <c r="I52" s="16"/>
      <c r="K52" s="18"/>
    </row>
    <row r="53" spans="3:11" x14ac:dyDescent="0.25">
      <c r="C53" s="25">
        <f>-(D44+E43)</f>
        <v>-2</v>
      </c>
      <c r="D53" s="25">
        <f>(5-2)+(E43^2+E44^2+E45^2+E46^2+E47^2)</f>
        <v>71</v>
      </c>
      <c r="E53" s="25">
        <f>-(F44+E45)</f>
        <v>-8.125</v>
      </c>
      <c r="F53" s="25">
        <f>-(G44+E46)</f>
        <v>-2</v>
      </c>
      <c r="G53" s="25">
        <f>-(H44+E47)</f>
        <v>-2</v>
      </c>
      <c r="H53" s="15">
        <v>1</v>
      </c>
      <c r="I53" s="16"/>
      <c r="K53" s="18"/>
    </row>
    <row r="54" spans="3:11" x14ac:dyDescent="0.25">
      <c r="C54" s="25">
        <f>-(D45+F43)</f>
        <v>-6.166666666666667</v>
      </c>
      <c r="D54" s="25">
        <f>-(E45+F44)</f>
        <v>-8.125</v>
      </c>
      <c r="E54" s="25">
        <f>(5-2)+(F43^2+F44^2+F45^2+F46^2+F47^2)</f>
        <v>4.0761566200554293</v>
      </c>
      <c r="F54" s="25">
        <f>-(G45+F46)</f>
        <v>-9.1111111111111107</v>
      </c>
      <c r="G54" s="25">
        <f>-(H45+F47)</f>
        <v>-7.1428571428571432</v>
      </c>
      <c r="H54" s="15">
        <v>1</v>
      </c>
      <c r="I54" s="16"/>
      <c r="K54" s="18"/>
    </row>
    <row r="55" spans="3:11" x14ac:dyDescent="0.25">
      <c r="C55" s="25">
        <f>-(D46+G43)</f>
        <v>-2</v>
      </c>
      <c r="D55" s="25">
        <f>-(E46+G44)</f>
        <v>-2</v>
      </c>
      <c r="E55" s="25">
        <f>-(F46+G45)</f>
        <v>-9.1111111111111107</v>
      </c>
      <c r="F55" s="25">
        <f>(5-2)+(G43^2+G44^2+G45^2+G46^2+G47^2)</f>
        <v>88</v>
      </c>
      <c r="G55" s="25">
        <f>-(H46+G47)</f>
        <v>-2</v>
      </c>
      <c r="H55" s="15">
        <v>1</v>
      </c>
      <c r="I55" s="16"/>
      <c r="K55" s="18"/>
    </row>
    <row r="56" spans="3:11" x14ac:dyDescent="0.25">
      <c r="C56" s="25">
        <f>-(D47+H43)</f>
        <v>-2</v>
      </c>
      <c r="D56" s="25">
        <f>-(E47+H44)</f>
        <v>-2</v>
      </c>
      <c r="E56" s="25">
        <f>-(F47+H45)</f>
        <v>-7.1428571428571432</v>
      </c>
      <c r="F56" s="25">
        <f>-(G47+H46)</f>
        <v>-2</v>
      </c>
      <c r="G56" s="25">
        <f>(5-2)+(H43^2+H44^2+H45^2+H46^2+H47^2)</f>
        <v>56</v>
      </c>
      <c r="H56" s="15">
        <v>1</v>
      </c>
      <c r="I56" s="16"/>
      <c r="K56" s="18"/>
    </row>
    <row r="57" spans="3:11" x14ac:dyDescent="0.25">
      <c r="C57" s="15">
        <v>1</v>
      </c>
      <c r="D57" s="15">
        <v>1</v>
      </c>
      <c r="E57" s="15">
        <v>1</v>
      </c>
      <c r="F57" s="15">
        <v>1</v>
      </c>
      <c r="G57" s="15">
        <v>1</v>
      </c>
      <c r="H57" s="15">
        <v>0</v>
      </c>
      <c r="I57" s="16"/>
      <c r="K57" s="18"/>
    </row>
    <row r="58" spans="3:11" x14ac:dyDescent="0.25">
      <c r="I58" s="16"/>
      <c r="K58" s="18"/>
    </row>
    <row r="59" spans="3:11" x14ac:dyDescent="0.25">
      <c r="G59" s="16"/>
      <c r="H59" s="12"/>
      <c r="I59" s="16"/>
      <c r="K59" s="18"/>
    </row>
    <row r="60" spans="3:11" x14ac:dyDescent="0.25">
      <c r="C60" t="s">
        <v>94</v>
      </c>
      <c r="K60" s="18"/>
    </row>
    <row r="61" spans="3:11" x14ac:dyDescent="0.25">
      <c r="J61" s="2" t="s">
        <v>89</v>
      </c>
      <c r="K61" s="1" t="s">
        <v>90</v>
      </c>
    </row>
    <row r="62" spans="3:11" x14ac:dyDescent="0.25">
      <c r="C62" s="2" t="s">
        <v>82</v>
      </c>
      <c r="D62" s="1">
        <f t="array" ref="D62:I67">MINVERSE(C52:H57)</f>
        <v>1.8830792576166353E-2</v>
      </c>
      <c r="E62" s="1">
        <v>-2.399981563164592E-3</v>
      </c>
      <c r="F62" s="1">
        <v>-1.1532418743064364E-2</v>
      </c>
      <c r="G62" s="1">
        <v>-2.0730100041281871E-3</v>
      </c>
      <c r="H62" s="1">
        <v>-2.8253822658092084E-3</v>
      </c>
      <c r="I62" s="1">
        <v>0.10456258930974595</v>
      </c>
      <c r="J62" s="3">
        <f>I62</f>
        <v>0.10456258930974595</v>
      </c>
      <c r="K62" s="1">
        <f>RANK(J62,J62:J66)</f>
        <v>2</v>
      </c>
    </row>
    <row r="63" spans="3:11" x14ac:dyDescent="0.25">
      <c r="C63" s="2" t="s">
        <v>83</v>
      </c>
      <c r="D63" s="1">
        <v>-2.399981563164592E-3</v>
      </c>
      <c r="E63" s="1">
        <v>1.2050780501521646E-2</v>
      </c>
      <c r="F63" s="1">
        <v>-6.2777121939641498E-3</v>
      </c>
      <c r="G63" s="1">
        <v>-1.4053727237305041E-3</v>
      </c>
      <c r="H63" s="1">
        <v>-1.9677140206623999E-3</v>
      </c>
      <c r="I63" s="1">
        <v>8.1842036200889326E-2</v>
      </c>
      <c r="J63" s="3">
        <f t="shared" ref="J63:J66" si="2">I63</f>
        <v>8.1842036200889326E-2</v>
      </c>
      <c r="K63" s="1">
        <f>RANK(J63,J62:J66)</f>
        <v>4</v>
      </c>
    </row>
    <row r="64" spans="3:11" x14ac:dyDescent="0.25">
      <c r="C64" s="2" t="s">
        <v>84</v>
      </c>
      <c r="D64" s="1">
        <v>-1.1532418743064371E-2</v>
      </c>
      <c r="E64" s="1">
        <v>-6.2777121939641524E-3</v>
      </c>
      <c r="F64" s="1">
        <v>3.0988520823070687E-2</v>
      </c>
      <c r="G64" s="1">
        <v>-4.7523873939872658E-3</v>
      </c>
      <c r="H64" s="1">
        <v>-8.4260024920549004E-3</v>
      </c>
      <c r="I64" s="1">
        <v>0.64807768020069101</v>
      </c>
      <c r="J64" s="3">
        <f t="shared" si="2"/>
        <v>0.64807768020069101</v>
      </c>
      <c r="K64" s="1">
        <f>RANK(J64,J62:J66)</f>
        <v>1</v>
      </c>
    </row>
    <row r="65" spans="3:11" x14ac:dyDescent="0.25">
      <c r="C65" s="2" t="s">
        <v>85</v>
      </c>
      <c r="D65" s="1">
        <v>-2.0730100041281888E-3</v>
      </c>
      <c r="E65" s="1">
        <v>-1.4053727237305056E-3</v>
      </c>
      <c r="F65" s="1">
        <v>-4.7523873939872771E-3</v>
      </c>
      <c r="G65" s="1">
        <v>9.9191267683795322E-3</v>
      </c>
      <c r="H65" s="1">
        <v>-1.6883566465335604E-3</v>
      </c>
      <c r="I65" s="1">
        <v>7.3483836044154829E-2</v>
      </c>
      <c r="J65" s="3">
        <f t="shared" si="2"/>
        <v>7.3483836044154829E-2</v>
      </c>
      <c r="K65" s="1">
        <f>RANK(J65,J62:J66)</f>
        <v>5</v>
      </c>
    </row>
    <row r="66" spans="3:11" x14ac:dyDescent="0.25">
      <c r="C66" s="2" t="s">
        <v>86</v>
      </c>
      <c r="D66" s="1">
        <v>-2.8253822658092093E-3</v>
      </c>
      <c r="E66" s="1">
        <v>-1.9677140206624012E-3</v>
      </c>
      <c r="F66" s="1">
        <v>-8.4260024920549074E-3</v>
      </c>
      <c r="G66" s="1">
        <v>-1.68835664653356E-3</v>
      </c>
      <c r="H66" s="1">
        <v>1.4907455425060077E-2</v>
      </c>
      <c r="I66" s="1">
        <v>9.2033858244518971E-2</v>
      </c>
      <c r="J66" s="3">
        <f t="shared" si="2"/>
        <v>9.2033858244518971E-2</v>
      </c>
      <c r="K66" s="1">
        <f>RANK(J66,J62:J66)</f>
        <v>3</v>
      </c>
    </row>
    <row r="67" spans="3:11" x14ac:dyDescent="0.25">
      <c r="D67" s="1">
        <v>0.10456258930974593</v>
      </c>
      <c r="E67" s="1">
        <v>8.1842036200889326E-2</v>
      </c>
      <c r="F67" s="1">
        <v>0.6480776802006909</v>
      </c>
      <c r="G67" s="1">
        <v>7.3483836044154843E-2</v>
      </c>
      <c r="H67" s="1">
        <v>9.2033858244518957E-2</v>
      </c>
      <c r="I67" s="1">
        <v>-4.9928514356889055E-3</v>
      </c>
      <c r="J67" s="3">
        <f>SUM(J62:J66)</f>
        <v>1.0000000000000002</v>
      </c>
      <c r="K67" s="1"/>
    </row>
    <row r="70" spans="3:11" x14ac:dyDescent="0.25">
      <c r="C70" t="s">
        <v>95</v>
      </c>
      <c r="K70" s="18"/>
    </row>
    <row r="71" spans="3:11" x14ac:dyDescent="0.25">
      <c r="K71" s="18"/>
    </row>
    <row r="72" spans="3:11" x14ac:dyDescent="0.25">
      <c r="C72" t="s">
        <v>92</v>
      </c>
      <c r="K72" s="18"/>
    </row>
    <row r="73" spans="3:11" x14ac:dyDescent="0.25">
      <c r="C73" s="33" t="s">
        <v>18</v>
      </c>
      <c r="D73" s="32" t="s">
        <v>82</v>
      </c>
      <c r="E73" s="32" t="s">
        <v>83</v>
      </c>
      <c r="F73" s="32" t="s">
        <v>84</v>
      </c>
      <c r="G73" s="32" t="s">
        <v>85</v>
      </c>
      <c r="H73" s="32" t="s">
        <v>86</v>
      </c>
      <c r="K73" s="18"/>
    </row>
    <row r="74" spans="3:11" x14ac:dyDescent="0.25">
      <c r="C74" s="33"/>
      <c r="D74" s="32"/>
      <c r="E74" s="32"/>
      <c r="F74" s="32"/>
      <c r="G74" s="32"/>
      <c r="H74" s="32"/>
      <c r="K74" s="18"/>
    </row>
    <row r="75" spans="3:11" x14ac:dyDescent="0.25">
      <c r="C75" s="2" t="s">
        <v>82</v>
      </c>
      <c r="D75" s="24">
        <v>1</v>
      </c>
      <c r="E75" s="4">
        <v>1</v>
      </c>
      <c r="F75" s="4">
        <f>1/D77</f>
        <v>0.14285714285714285</v>
      </c>
      <c r="G75" s="4">
        <v>1</v>
      </c>
      <c r="H75" s="4">
        <v>1</v>
      </c>
      <c r="K75" s="18"/>
    </row>
    <row r="76" spans="3:11" x14ac:dyDescent="0.25">
      <c r="C76" s="2" t="s">
        <v>83</v>
      </c>
      <c r="D76" s="4">
        <f>1/E75</f>
        <v>1</v>
      </c>
      <c r="E76" s="24">
        <v>1</v>
      </c>
      <c r="F76" s="4">
        <f>1/E77</f>
        <v>0.1111111111111111</v>
      </c>
      <c r="G76" s="4">
        <v>1</v>
      </c>
      <c r="H76" s="4">
        <v>1</v>
      </c>
      <c r="K76" s="18"/>
    </row>
    <row r="77" spans="3:11" x14ac:dyDescent="0.25">
      <c r="C77" s="2" t="s">
        <v>84</v>
      </c>
      <c r="D77" s="4">
        <v>7</v>
      </c>
      <c r="E77" s="4">
        <v>9</v>
      </c>
      <c r="F77" s="24">
        <v>1</v>
      </c>
      <c r="G77" s="4">
        <v>8</v>
      </c>
      <c r="H77" s="4">
        <v>6</v>
      </c>
      <c r="K77" s="18"/>
    </row>
    <row r="78" spans="3:11" x14ac:dyDescent="0.25">
      <c r="C78" s="2" t="s">
        <v>85</v>
      </c>
      <c r="D78" s="4">
        <f>1/G75</f>
        <v>1</v>
      </c>
      <c r="E78" s="4">
        <f>1/G76</f>
        <v>1</v>
      </c>
      <c r="F78" s="4">
        <f>1/G77</f>
        <v>0.125</v>
      </c>
      <c r="G78" s="24">
        <v>1</v>
      </c>
      <c r="H78" s="4">
        <v>1</v>
      </c>
      <c r="K78" s="18"/>
    </row>
    <row r="79" spans="3:11" x14ac:dyDescent="0.25">
      <c r="C79" s="2" t="s">
        <v>86</v>
      </c>
      <c r="D79" s="4">
        <f>1/H75</f>
        <v>1</v>
      </c>
      <c r="E79" s="4">
        <f>1/H76</f>
        <v>1</v>
      </c>
      <c r="F79" s="4">
        <f>1/H77</f>
        <v>0.16666666666666666</v>
      </c>
      <c r="G79" s="4">
        <v>1</v>
      </c>
      <c r="H79" s="24">
        <v>1</v>
      </c>
      <c r="K79" s="18"/>
    </row>
    <row r="80" spans="3:11" x14ac:dyDescent="0.25">
      <c r="K80" s="18"/>
    </row>
    <row r="81" spans="3:11" x14ac:dyDescent="0.25">
      <c r="K81" s="18"/>
    </row>
    <row r="82" spans="3:11" x14ac:dyDescent="0.25">
      <c r="C82" t="s">
        <v>93</v>
      </c>
      <c r="K82" s="18"/>
    </row>
    <row r="83" spans="3:11" x14ac:dyDescent="0.25">
      <c r="H83" s="16"/>
      <c r="I83" s="12"/>
      <c r="K83" s="18"/>
    </row>
    <row r="84" spans="3:11" x14ac:dyDescent="0.25">
      <c r="C84" s="25">
        <f>(5-2)+(D75^2+D76^2+D77^2+D78^2+D79^2)</f>
        <v>56</v>
      </c>
      <c r="D84" s="25">
        <f>-(E75+D76)</f>
        <v>-2</v>
      </c>
      <c r="E84" s="25">
        <f>-(F75+D77)</f>
        <v>-7.1428571428571432</v>
      </c>
      <c r="F84" s="25">
        <f>-(G75+D78)</f>
        <v>-2</v>
      </c>
      <c r="G84" s="25">
        <f>-(H75+D79)</f>
        <v>-2</v>
      </c>
      <c r="H84" s="15">
        <v>1</v>
      </c>
      <c r="I84" s="16"/>
      <c r="K84" s="18"/>
    </row>
    <row r="85" spans="3:11" x14ac:dyDescent="0.25">
      <c r="C85" s="25">
        <f>-(D76+E75)</f>
        <v>-2</v>
      </c>
      <c r="D85" s="25">
        <f>(5-2)+(E75^2+E76^2+E77^2+E78^2+E79^2)</f>
        <v>88</v>
      </c>
      <c r="E85" s="25">
        <f>-(F76+E77)</f>
        <v>-9.1111111111111107</v>
      </c>
      <c r="F85" s="25">
        <f>-(G76+E78)</f>
        <v>-2</v>
      </c>
      <c r="G85" s="25">
        <f>-(H76+E79)</f>
        <v>-2</v>
      </c>
      <c r="H85" s="15">
        <v>1</v>
      </c>
      <c r="I85" s="16"/>
      <c r="K85" s="18"/>
    </row>
    <row r="86" spans="3:11" x14ac:dyDescent="0.25">
      <c r="C86" s="25">
        <f>-(D77+F75)</f>
        <v>-7.1428571428571432</v>
      </c>
      <c r="D86" s="25">
        <f>-(E77+F76)</f>
        <v>-9.1111111111111107</v>
      </c>
      <c r="E86" s="25">
        <f>(5-2)+(F75^2+F76^2+F77^2+F78^2+F79^2)</f>
        <v>4.0761566200554293</v>
      </c>
      <c r="F86" s="25">
        <f>-(G77+F78)</f>
        <v>-8.125</v>
      </c>
      <c r="G86" s="25">
        <f>-(H77+F79)</f>
        <v>-6.166666666666667</v>
      </c>
      <c r="H86" s="15">
        <v>1</v>
      </c>
      <c r="I86" s="16"/>
      <c r="K86" s="18"/>
    </row>
    <row r="87" spans="3:11" x14ac:dyDescent="0.25">
      <c r="C87" s="25">
        <f>-(D78+G75)</f>
        <v>-2</v>
      </c>
      <c r="D87" s="25">
        <f>-(E78+G76)</f>
        <v>-2</v>
      </c>
      <c r="E87" s="25">
        <f>-(F78+G77)</f>
        <v>-8.125</v>
      </c>
      <c r="F87" s="25">
        <f>(5-2)+(G75^2+G76^2+G77^2+G78^2+G79^2)</f>
        <v>71</v>
      </c>
      <c r="G87" s="25">
        <f>-(H78+G79)</f>
        <v>-2</v>
      </c>
      <c r="H87" s="15">
        <v>1</v>
      </c>
      <c r="I87" s="16"/>
      <c r="K87" s="18"/>
    </row>
    <row r="88" spans="3:11" x14ac:dyDescent="0.25">
      <c r="C88" s="25">
        <f>-(D79+H75)</f>
        <v>-2</v>
      </c>
      <c r="D88" s="25">
        <f>-(E79+H76)</f>
        <v>-2</v>
      </c>
      <c r="E88" s="25">
        <f>-(F79+H77)</f>
        <v>-6.166666666666667</v>
      </c>
      <c r="F88" s="25">
        <f>-(G79+H78)</f>
        <v>-2</v>
      </c>
      <c r="G88" s="25">
        <f>(5-2)+(H75^2+H76^2+H77^2+H78^2+H79^2)</f>
        <v>43</v>
      </c>
      <c r="H88" s="15">
        <v>1</v>
      </c>
      <c r="I88" s="16"/>
      <c r="K88" s="18"/>
    </row>
    <row r="89" spans="3:11" x14ac:dyDescent="0.25">
      <c r="C89" s="15">
        <v>1</v>
      </c>
      <c r="D89" s="15">
        <v>1</v>
      </c>
      <c r="E89" s="15">
        <v>1</v>
      </c>
      <c r="F89" s="15">
        <v>1</v>
      </c>
      <c r="G89" s="15">
        <v>1</v>
      </c>
      <c r="H89" s="15">
        <v>0</v>
      </c>
      <c r="I89" s="16"/>
      <c r="K89" s="18"/>
    </row>
    <row r="90" spans="3:11" x14ac:dyDescent="0.25">
      <c r="I90" s="16"/>
      <c r="K90" s="18"/>
    </row>
    <row r="91" spans="3:11" x14ac:dyDescent="0.25">
      <c r="G91" s="16"/>
      <c r="H91" s="12"/>
      <c r="I91" s="16"/>
      <c r="K91" s="18"/>
    </row>
    <row r="92" spans="3:11" x14ac:dyDescent="0.25">
      <c r="C92" t="s">
        <v>94</v>
      </c>
      <c r="K92" s="18"/>
    </row>
    <row r="93" spans="3:11" x14ac:dyDescent="0.25">
      <c r="J93" s="2" t="s">
        <v>89</v>
      </c>
      <c r="K93" s="1" t="s">
        <v>90</v>
      </c>
    </row>
    <row r="94" spans="3:11" x14ac:dyDescent="0.25">
      <c r="C94" s="2" t="s">
        <v>82</v>
      </c>
      <c r="D94" s="1">
        <f t="array" ref="D94:I99">MINVERSE(C84:H89)</f>
        <v>1.4907455425060076E-2</v>
      </c>
      <c r="E94" s="1">
        <v>-1.6883566465335615E-3</v>
      </c>
      <c r="F94" s="1">
        <v>-8.4260024920549074E-3</v>
      </c>
      <c r="G94" s="1">
        <v>-1.9677140206623999E-3</v>
      </c>
      <c r="H94" s="1">
        <v>-2.825382265809208E-3</v>
      </c>
      <c r="I94" s="1">
        <v>9.2033858244518957E-2</v>
      </c>
      <c r="J94" s="3">
        <f>I94</f>
        <v>9.2033858244518957E-2</v>
      </c>
      <c r="K94" s="1">
        <f>RANK(J94,J94:J98)</f>
        <v>3</v>
      </c>
    </row>
    <row r="95" spans="3:11" x14ac:dyDescent="0.25">
      <c r="C95" s="2" t="s">
        <v>83</v>
      </c>
      <c r="D95" s="1">
        <v>-1.6883566465335615E-3</v>
      </c>
      <c r="E95" s="1">
        <v>9.9191267683795322E-3</v>
      </c>
      <c r="F95" s="1">
        <v>-4.7523873939872788E-3</v>
      </c>
      <c r="G95" s="1">
        <v>-1.4053727237305048E-3</v>
      </c>
      <c r="H95" s="1">
        <v>-2.0730100041281875E-3</v>
      </c>
      <c r="I95" s="1">
        <v>7.3483836044154843E-2</v>
      </c>
      <c r="J95" s="3">
        <f t="shared" ref="J95:J98" si="3">I95</f>
        <v>7.3483836044154843E-2</v>
      </c>
      <c r="K95" s="1">
        <f>RANK(J95,J94:J98)</f>
        <v>5</v>
      </c>
    </row>
    <row r="96" spans="3:11" x14ac:dyDescent="0.25">
      <c r="C96" s="2" t="s">
        <v>84</v>
      </c>
      <c r="D96" s="1">
        <v>-8.4260024920549091E-3</v>
      </c>
      <c r="E96" s="1">
        <v>-4.7523873939872806E-3</v>
      </c>
      <c r="F96" s="1">
        <v>3.098852082307068E-2</v>
      </c>
      <c r="G96" s="1">
        <v>-6.277712193964142E-3</v>
      </c>
      <c r="H96" s="1">
        <v>-1.1532418743064352E-2</v>
      </c>
      <c r="I96" s="1">
        <v>0.64807768020069101</v>
      </c>
      <c r="J96" s="3">
        <f t="shared" si="3"/>
        <v>0.64807768020069101</v>
      </c>
      <c r="K96" s="1">
        <f>RANK(J96,J94:J98)</f>
        <v>1</v>
      </c>
    </row>
    <row r="97" spans="3:11" x14ac:dyDescent="0.25">
      <c r="C97" s="2" t="s">
        <v>85</v>
      </c>
      <c r="D97" s="1">
        <v>-1.9677140206624008E-3</v>
      </c>
      <c r="E97" s="1">
        <v>-1.4053727237305059E-3</v>
      </c>
      <c r="F97" s="1">
        <v>-6.2777121939641498E-3</v>
      </c>
      <c r="G97" s="1">
        <v>1.2050780501521648E-2</v>
      </c>
      <c r="H97" s="1">
        <v>-2.3999815631645903E-3</v>
      </c>
      <c r="I97" s="1">
        <v>8.1842036200889326E-2</v>
      </c>
      <c r="J97" s="3">
        <f t="shared" si="3"/>
        <v>8.1842036200889326E-2</v>
      </c>
      <c r="K97" s="1">
        <f>RANK(J97,J94:J98)</f>
        <v>4</v>
      </c>
    </row>
    <row r="98" spans="3:11" x14ac:dyDescent="0.25">
      <c r="C98" s="2" t="s">
        <v>86</v>
      </c>
      <c r="D98" s="1">
        <v>-2.8253822658092084E-3</v>
      </c>
      <c r="E98" s="1">
        <v>-2.0730100041281888E-3</v>
      </c>
      <c r="F98" s="1">
        <v>-1.1532418743064364E-2</v>
      </c>
      <c r="G98" s="1">
        <v>-2.3999815631645916E-3</v>
      </c>
      <c r="H98" s="1">
        <v>1.8830792576166353E-2</v>
      </c>
      <c r="I98" s="1">
        <v>0.10456258930974595</v>
      </c>
      <c r="J98" s="3">
        <f t="shared" si="3"/>
        <v>0.10456258930974595</v>
      </c>
      <c r="K98" s="1">
        <f>RANK(J98,J94:J98)</f>
        <v>2</v>
      </c>
    </row>
    <row r="99" spans="3:11" x14ac:dyDescent="0.25">
      <c r="D99" s="1">
        <v>9.2033858244518929E-2</v>
      </c>
      <c r="E99" s="1">
        <v>7.3483836044154829E-2</v>
      </c>
      <c r="F99" s="1">
        <v>0.6480776802006909</v>
      </c>
      <c r="G99" s="1">
        <v>8.1842036200889326E-2</v>
      </c>
      <c r="H99" s="1">
        <v>0.10456258930974596</v>
      </c>
      <c r="I99" s="1">
        <v>-4.9928514356888352E-3</v>
      </c>
      <c r="J99" s="3">
        <f>SUM(J94:J98)</f>
        <v>1.0000000000000002</v>
      </c>
      <c r="K99" s="1"/>
    </row>
    <row r="102" spans="3:11" x14ac:dyDescent="0.25">
      <c r="C102" t="s">
        <v>96</v>
      </c>
      <c r="K102" s="18"/>
    </row>
    <row r="103" spans="3:11" x14ac:dyDescent="0.25">
      <c r="K103" s="18"/>
    </row>
    <row r="104" spans="3:11" x14ac:dyDescent="0.25">
      <c r="C104" t="s">
        <v>92</v>
      </c>
      <c r="K104" s="18"/>
    </row>
    <row r="105" spans="3:11" x14ac:dyDescent="0.25">
      <c r="C105" s="33" t="s">
        <v>18</v>
      </c>
      <c r="D105" s="32" t="s">
        <v>82</v>
      </c>
      <c r="E105" s="32" t="s">
        <v>83</v>
      </c>
      <c r="F105" s="32" t="s">
        <v>84</v>
      </c>
      <c r="G105" s="32" t="s">
        <v>85</v>
      </c>
      <c r="H105" s="32" t="s">
        <v>86</v>
      </c>
      <c r="K105" s="18"/>
    </row>
    <row r="106" spans="3:11" x14ac:dyDescent="0.25">
      <c r="C106" s="33"/>
      <c r="D106" s="32"/>
      <c r="E106" s="32"/>
      <c r="F106" s="32"/>
      <c r="G106" s="32"/>
      <c r="H106" s="32"/>
      <c r="K106" s="18"/>
    </row>
    <row r="107" spans="3:11" x14ac:dyDescent="0.25">
      <c r="C107" s="2" t="s">
        <v>82</v>
      </c>
      <c r="D107" s="24">
        <v>1</v>
      </c>
      <c r="E107" s="4">
        <v>1</v>
      </c>
      <c r="F107" s="4">
        <f>1/D109</f>
        <v>0.16666666666666666</v>
      </c>
      <c r="G107" s="4">
        <v>1</v>
      </c>
      <c r="H107" s="4">
        <v>1</v>
      </c>
      <c r="K107" s="18"/>
    </row>
    <row r="108" spans="3:11" x14ac:dyDescent="0.25">
      <c r="C108" s="2" t="s">
        <v>83</v>
      </c>
      <c r="D108" s="4">
        <f>1/E107</f>
        <v>1</v>
      </c>
      <c r="E108" s="24">
        <v>1</v>
      </c>
      <c r="F108" s="4">
        <f>1/E109</f>
        <v>0.14285714285714285</v>
      </c>
      <c r="G108" s="4">
        <v>1</v>
      </c>
      <c r="H108" s="4">
        <v>1</v>
      </c>
      <c r="K108" s="18"/>
    </row>
    <row r="109" spans="3:11" x14ac:dyDescent="0.25">
      <c r="C109" s="2" t="s">
        <v>84</v>
      </c>
      <c r="D109" s="4">
        <v>6</v>
      </c>
      <c r="E109" s="4">
        <v>7</v>
      </c>
      <c r="F109" s="24">
        <v>1</v>
      </c>
      <c r="G109" s="4">
        <v>8</v>
      </c>
      <c r="H109" s="4">
        <v>9</v>
      </c>
      <c r="K109" s="18"/>
    </row>
    <row r="110" spans="3:11" x14ac:dyDescent="0.25">
      <c r="C110" s="2" t="s">
        <v>85</v>
      </c>
      <c r="D110" s="4">
        <f>1/G107</f>
        <v>1</v>
      </c>
      <c r="E110" s="4">
        <f>1/G108</f>
        <v>1</v>
      </c>
      <c r="F110" s="4">
        <f>1/G109</f>
        <v>0.125</v>
      </c>
      <c r="G110" s="24">
        <v>1</v>
      </c>
      <c r="H110" s="4">
        <v>1</v>
      </c>
      <c r="K110" s="18"/>
    </row>
    <row r="111" spans="3:11" x14ac:dyDescent="0.25">
      <c r="C111" s="2" t="s">
        <v>86</v>
      </c>
      <c r="D111" s="4">
        <f>1/H107</f>
        <v>1</v>
      </c>
      <c r="E111" s="4">
        <f>1/H108</f>
        <v>1</v>
      </c>
      <c r="F111" s="4">
        <f>1/H109</f>
        <v>0.1111111111111111</v>
      </c>
      <c r="G111" s="4">
        <v>1</v>
      </c>
      <c r="H111" s="24">
        <v>1</v>
      </c>
      <c r="K111" s="18"/>
    </row>
    <row r="112" spans="3:11" x14ac:dyDescent="0.25">
      <c r="K112" s="18"/>
    </row>
    <row r="113" spans="3:11" x14ac:dyDescent="0.25">
      <c r="K113" s="18"/>
    </row>
    <row r="114" spans="3:11" x14ac:dyDescent="0.25">
      <c r="C114" t="s">
        <v>93</v>
      </c>
      <c r="K114" s="18"/>
    </row>
    <row r="115" spans="3:11" x14ac:dyDescent="0.25">
      <c r="H115" s="16"/>
      <c r="I115" s="12"/>
      <c r="K115" s="18"/>
    </row>
    <row r="116" spans="3:11" x14ac:dyDescent="0.25">
      <c r="C116" s="25">
        <f>(5-2)+(D107^2+D108^2+D109^2+D110^2+D111^2)</f>
        <v>43</v>
      </c>
      <c r="D116" s="25">
        <f>-(E107+D108)</f>
        <v>-2</v>
      </c>
      <c r="E116" s="25">
        <f>-(F107+D109)</f>
        <v>-6.166666666666667</v>
      </c>
      <c r="F116" s="25">
        <f>-(G107+D110)</f>
        <v>-2</v>
      </c>
      <c r="G116" s="25">
        <f>-(H107+D111)</f>
        <v>-2</v>
      </c>
      <c r="H116" s="15">
        <v>1</v>
      </c>
      <c r="I116" s="16"/>
      <c r="K116" s="18"/>
    </row>
    <row r="117" spans="3:11" x14ac:dyDescent="0.25">
      <c r="C117" s="25">
        <f>-(D108+E107)</f>
        <v>-2</v>
      </c>
      <c r="D117" s="25">
        <f>(5-2)+(E107^2+E108^2+E109^2+E110^2+E111^2)</f>
        <v>56</v>
      </c>
      <c r="E117" s="25">
        <f>-(F108+E109)</f>
        <v>-7.1428571428571432</v>
      </c>
      <c r="F117" s="25">
        <f>-(G108+E110)</f>
        <v>-2</v>
      </c>
      <c r="G117" s="25">
        <f>-(H108+E111)</f>
        <v>-2</v>
      </c>
      <c r="H117" s="15">
        <v>1</v>
      </c>
      <c r="I117" s="16"/>
      <c r="K117" s="18"/>
    </row>
    <row r="118" spans="3:11" x14ac:dyDescent="0.25">
      <c r="C118" s="25">
        <f>-(D109+F107)</f>
        <v>-6.166666666666667</v>
      </c>
      <c r="D118" s="25">
        <f>-(E109+F108)</f>
        <v>-7.1428571428571432</v>
      </c>
      <c r="E118" s="25">
        <f>(5-2)+(F107^2+F108^2+F109^2+F110^2+F111^2)</f>
        <v>4.0761566200554293</v>
      </c>
      <c r="F118" s="25">
        <f>-(G109+F110)</f>
        <v>-8.125</v>
      </c>
      <c r="G118" s="25">
        <f>-(H109+F111)</f>
        <v>-9.1111111111111107</v>
      </c>
      <c r="H118" s="15">
        <v>1</v>
      </c>
      <c r="I118" s="16"/>
      <c r="K118" s="18"/>
    </row>
    <row r="119" spans="3:11" x14ac:dyDescent="0.25">
      <c r="C119" s="25">
        <f>-(D110+G107)</f>
        <v>-2</v>
      </c>
      <c r="D119" s="25">
        <f>-(E110+G108)</f>
        <v>-2</v>
      </c>
      <c r="E119" s="25">
        <f>-(F110+G109)</f>
        <v>-8.125</v>
      </c>
      <c r="F119" s="25">
        <f>(5-2)+(G107^2+G108^2+G109^2+G110^2+G111^2)</f>
        <v>71</v>
      </c>
      <c r="G119" s="25">
        <f>-(H110+G111)</f>
        <v>-2</v>
      </c>
      <c r="H119" s="15">
        <v>1</v>
      </c>
      <c r="I119" s="16"/>
      <c r="K119" s="18"/>
    </row>
    <row r="120" spans="3:11" x14ac:dyDescent="0.25">
      <c r="C120" s="25">
        <f>-(D111+H107)</f>
        <v>-2</v>
      </c>
      <c r="D120" s="25">
        <f>-(E111+H108)</f>
        <v>-2</v>
      </c>
      <c r="E120" s="25">
        <f>-(F111+H109)</f>
        <v>-9.1111111111111107</v>
      </c>
      <c r="F120" s="25">
        <f>-(G111+H110)</f>
        <v>-2</v>
      </c>
      <c r="G120" s="25">
        <f>(5-2)+(H107^2+H108^2+H109^2+H110^2+H111^2)</f>
        <v>88</v>
      </c>
      <c r="H120" s="15">
        <v>1</v>
      </c>
      <c r="I120" s="16"/>
      <c r="K120" s="18"/>
    </row>
    <row r="121" spans="3:11" x14ac:dyDescent="0.25">
      <c r="C121" s="15">
        <v>1</v>
      </c>
      <c r="D121" s="15">
        <v>1</v>
      </c>
      <c r="E121" s="15">
        <v>1</v>
      </c>
      <c r="F121" s="15">
        <v>1</v>
      </c>
      <c r="G121" s="15">
        <v>1</v>
      </c>
      <c r="H121" s="15">
        <v>0</v>
      </c>
      <c r="I121" s="16"/>
      <c r="K121" s="18"/>
    </row>
    <row r="122" spans="3:11" x14ac:dyDescent="0.25">
      <c r="I122" s="16"/>
      <c r="K122" s="18"/>
    </row>
    <row r="123" spans="3:11" x14ac:dyDescent="0.25">
      <c r="G123" s="16"/>
      <c r="H123" s="12"/>
      <c r="I123" s="16"/>
      <c r="K123" s="18"/>
    </row>
    <row r="124" spans="3:11" x14ac:dyDescent="0.25">
      <c r="C124" t="s">
        <v>94</v>
      </c>
      <c r="K124" s="18"/>
    </row>
    <row r="125" spans="3:11" x14ac:dyDescent="0.25">
      <c r="J125" s="2" t="s">
        <v>89</v>
      </c>
      <c r="K125" s="1" t="s">
        <v>90</v>
      </c>
    </row>
    <row r="126" spans="3:11" x14ac:dyDescent="0.25">
      <c r="C126" s="2" t="s">
        <v>82</v>
      </c>
      <c r="D126" s="1">
        <f t="array" ref="D126:I131">MINVERSE(C116:H121)</f>
        <v>1.8830792576166357E-2</v>
      </c>
      <c r="E126" s="1">
        <v>-2.8253822658092088E-3</v>
      </c>
      <c r="F126" s="1">
        <v>-1.1532418743064364E-2</v>
      </c>
      <c r="G126" s="1">
        <v>-2.3999815631645916E-3</v>
      </c>
      <c r="H126" s="1">
        <v>-2.0730100041281871E-3</v>
      </c>
      <c r="I126" s="1">
        <v>0.10456258930974595</v>
      </c>
      <c r="J126" s="3">
        <f>I126</f>
        <v>0.10456258930974595</v>
      </c>
      <c r="K126" s="1">
        <f>RANK(J126,J126:J130)</f>
        <v>2</v>
      </c>
    </row>
    <row r="127" spans="3:11" x14ac:dyDescent="0.25">
      <c r="C127" s="2" t="s">
        <v>83</v>
      </c>
      <c r="D127" s="1">
        <v>-2.825382265809208E-3</v>
      </c>
      <c r="E127" s="1">
        <v>1.4907455425060074E-2</v>
      </c>
      <c r="F127" s="1">
        <v>-8.4260024920549056E-3</v>
      </c>
      <c r="G127" s="1">
        <v>-1.9677140206624008E-3</v>
      </c>
      <c r="H127" s="1">
        <v>-1.6883566465335598E-3</v>
      </c>
      <c r="I127" s="1">
        <v>9.2033858244518943E-2</v>
      </c>
      <c r="J127" s="3">
        <f t="shared" ref="J127:J130" si="4">I127</f>
        <v>9.2033858244518943E-2</v>
      </c>
      <c r="K127" s="1">
        <f>RANK(J127,J126:J130)</f>
        <v>3</v>
      </c>
    </row>
    <row r="128" spans="3:11" x14ac:dyDescent="0.25">
      <c r="C128" s="2" t="s">
        <v>84</v>
      </c>
      <c r="D128" s="1">
        <v>-1.1532418743064359E-2</v>
      </c>
      <c r="E128" s="1">
        <v>-8.4260024920549039E-3</v>
      </c>
      <c r="F128" s="1">
        <v>3.098852082307069E-2</v>
      </c>
      <c r="G128" s="1">
        <v>-6.277712193964149E-3</v>
      </c>
      <c r="H128" s="1">
        <v>-4.7523873939872684E-3</v>
      </c>
      <c r="I128" s="1">
        <v>0.6480776802006909</v>
      </c>
      <c r="J128" s="3">
        <f t="shared" si="4"/>
        <v>0.6480776802006909</v>
      </c>
      <c r="K128" s="1">
        <f>RANK(J128,J126:J130)</f>
        <v>1</v>
      </c>
    </row>
    <row r="129" spans="3:11" x14ac:dyDescent="0.25">
      <c r="C129" s="2" t="s">
        <v>85</v>
      </c>
      <c r="D129" s="1">
        <v>-2.3999815631645912E-3</v>
      </c>
      <c r="E129" s="1">
        <v>-1.9677140206624012E-3</v>
      </c>
      <c r="F129" s="1">
        <v>-6.2777121939641507E-3</v>
      </c>
      <c r="G129" s="1">
        <v>1.2050780501521646E-2</v>
      </c>
      <c r="H129" s="1">
        <v>-1.405372723730505E-3</v>
      </c>
      <c r="I129" s="1">
        <v>8.1842036200889326E-2</v>
      </c>
      <c r="J129" s="3">
        <f t="shared" si="4"/>
        <v>8.1842036200889326E-2</v>
      </c>
      <c r="K129" s="1">
        <f>RANK(J129,J126:J130)</f>
        <v>4</v>
      </c>
    </row>
    <row r="130" spans="3:11" x14ac:dyDescent="0.25">
      <c r="C130" s="2" t="s">
        <v>86</v>
      </c>
      <c r="D130" s="1">
        <v>-2.0730100041281884E-3</v>
      </c>
      <c r="E130" s="1">
        <v>-1.6883566465335613E-3</v>
      </c>
      <c r="F130" s="1">
        <v>-4.7523873939872771E-3</v>
      </c>
      <c r="G130" s="1">
        <v>-1.4053727237305056E-3</v>
      </c>
      <c r="H130" s="1">
        <v>9.9191267683795322E-3</v>
      </c>
      <c r="I130" s="1">
        <v>7.3483836044154843E-2</v>
      </c>
      <c r="J130" s="3">
        <f t="shared" si="4"/>
        <v>7.3483836044154843E-2</v>
      </c>
      <c r="K130" s="1">
        <f>RANK(J130,J126:J130)</f>
        <v>5</v>
      </c>
    </row>
    <row r="131" spans="3:11" x14ac:dyDescent="0.25">
      <c r="D131" s="1">
        <v>0.10456258930974593</v>
      </c>
      <c r="E131" s="1">
        <v>9.2033858244518971E-2</v>
      </c>
      <c r="F131" s="1">
        <v>0.6480776802006909</v>
      </c>
      <c r="G131" s="1">
        <v>8.1842036200889326E-2</v>
      </c>
      <c r="H131" s="1">
        <v>7.3483836044154829E-2</v>
      </c>
      <c r="I131" s="1">
        <v>-4.9928514356888561E-3</v>
      </c>
      <c r="J131" s="3">
        <f>SUM(J126:J130)</f>
        <v>1</v>
      </c>
      <c r="K131" s="1"/>
    </row>
  </sheetData>
  <mergeCells count="24">
    <mergeCell ref="H105:H106"/>
    <mergeCell ref="C73:C74"/>
    <mergeCell ref="D73:D74"/>
    <mergeCell ref="E73:E74"/>
    <mergeCell ref="F73:F74"/>
    <mergeCell ref="G73:G74"/>
    <mergeCell ref="H73:H74"/>
    <mergeCell ref="C105:C106"/>
    <mergeCell ref="D105:D106"/>
    <mergeCell ref="E105:E106"/>
    <mergeCell ref="F105:F106"/>
    <mergeCell ref="G105:G106"/>
    <mergeCell ref="H41:H42"/>
    <mergeCell ref="C6:C7"/>
    <mergeCell ref="D6:D7"/>
    <mergeCell ref="E6:E7"/>
    <mergeCell ref="F6:F7"/>
    <mergeCell ref="G6:G7"/>
    <mergeCell ref="H6:H7"/>
    <mergeCell ref="C41:C42"/>
    <mergeCell ref="D41:D42"/>
    <mergeCell ref="E41:E42"/>
    <mergeCell ref="F41:F42"/>
    <mergeCell ref="G41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REZULTATU SINTEZE</vt:lpstr>
      <vt:lpstr>EKSPERTU NUOMONIU SUDERINAMUMAS</vt:lpstr>
      <vt:lpstr>SUBJEKTYVUS REIKSMINGUMAI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DonatasPC</dc:creator>
  <cp:lastModifiedBy>DonatasPC</cp:lastModifiedBy>
  <dcterms:created xsi:type="dcterms:W3CDTF">2016-02-04T14:51:38Z</dcterms:created>
  <dcterms:modified xsi:type="dcterms:W3CDTF">2016-03-21T07:42:30Z</dcterms:modified>
</cp:coreProperties>
</file>